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defaultThemeVersion="124226"/>
  <mc:AlternateContent xmlns:mc="http://schemas.openxmlformats.org/markup-compatibility/2006">
    <mc:Choice Requires="x15">
      <x15ac:absPath xmlns:x15ac="http://schemas.microsoft.com/office/spreadsheetml/2010/11/ac" url="D:\Users\Paco\Downloads\"/>
    </mc:Choice>
  </mc:AlternateContent>
  <xr:revisionPtr revIDLastSave="0" documentId="13_ncr:1_{09ED005F-084C-4996-987B-62EAC9EFA90A}" xr6:coauthVersionLast="43" xr6:coauthVersionMax="43" xr10:uidLastSave="{00000000-0000-0000-0000-000000000000}"/>
  <bookViews>
    <workbookView xWindow="-120" yWindow="-120" windowWidth="25440" windowHeight="15390" tabRatio="693" xr2:uid="{00000000-000D-0000-FFFF-FFFF00000000}"/>
  </bookViews>
  <sheets>
    <sheet name="AutoBaremo" sheetId="1" r:id="rId1"/>
    <sheet name="CuadroPresupuestos" sheetId="9" r:id="rId2"/>
    <sheet name="PlanInversion" sheetId="6" r:id="rId3"/>
    <sheet name="PlanFinanciacion" sheetId="7" r:id="rId4"/>
    <sheet name="Listas" sheetId="2" state="hidden" r:id="rId5"/>
  </sheets>
  <definedNames>
    <definedName name="_xlnm._FilterDatabase" localSheetId="0" hidden="1">AutoBaremo!$A$12:$L$12</definedName>
    <definedName name="_xlnm._FilterDatabase" localSheetId="1" hidden="1">CuadroPresupuestos!$A$7:$C$7</definedName>
    <definedName name="_xlnm._FilterDatabase" localSheetId="3" hidden="1">PlanFinanciacion!$A$6:$C$6</definedName>
    <definedName name="_xlnm._FilterDatabase" localSheetId="2" hidden="1">PlanInversion!$A$6:$C$6</definedName>
    <definedName name="_xlnm.Print_Area" localSheetId="0">AutoBaremo!$B$1:$J$299</definedName>
    <definedName name="_xlnm.Print_Area" localSheetId="1">CuadroPresupuestos!$B$1:$L$53</definedName>
    <definedName name="_xlnm.Print_Area" localSheetId="3">PlanFinanciacion!$B$1:$H$36</definedName>
    <definedName name="_xlnm.Print_Area" localSheetId="2">PlanInversion!$B$1:$K$42</definedName>
    <definedName name="_xlnm.Print_Titles" localSheetId="0">AutoBaremo!$1:$3</definedName>
    <definedName name="_xlnm.Print_Titles" localSheetId="1">CuadroPresupuestos!$1:$6</definedName>
    <definedName name="_xlnm.Print_Titles" localSheetId="3">PlanFinanciacion!$1:$5</definedName>
    <definedName name="_xlnm.Print_Titles" localSheetId="2">PlanInversion!$1:$5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0" i="1" l="1"/>
  <c r="H299" i="1" l="1"/>
  <c r="I299" i="1" s="1"/>
  <c r="H298" i="1"/>
  <c r="G298" i="1" s="1"/>
  <c r="H297" i="1"/>
  <c r="G297" i="1" s="1"/>
  <c r="H296" i="1"/>
  <c r="I296" i="1" s="1"/>
  <c r="G296" i="1"/>
  <c r="H295" i="1"/>
  <c r="I295" i="1" s="1"/>
  <c r="H294" i="1"/>
  <c r="G294" i="1" s="1"/>
  <c r="H293" i="1"/>
  <c r="G293" i="1" s="1"/>
  <c r="H292" i="1"/>
  <c r="I292" i="1" s="1"/>
  <c r="G292" i="1"/>
  <c r="H291" i="1"/>
  <c r="I291" i="1" s="1"/>
  <c r="H290" i="1"/>
  <c r="G290" i="1" s="1"/>
  <c r="H289" i="1"/>
  <c r="G289" i="1" s="1"/>
  <c r="H288" i="1"/>
  <c r="I288" i="1" s="1"/>
  <c r="G288" i="1"/>
  <c r="H287" i="1"/>
  <c r="I287" i="1" s="1"/>
  <c r="H286" i="1"/>
  <c r="G286" i="1" s="1"/>
  <c r="H285" i="1"/>
  <c r="G285" i="1" s="1"/>
  <c r="H284" i="1"/>
  <c r="I284" i="1" s="1"/>
  <c r="G284" i="1"/>
  <c r="H283" i="1"/>
  <c r="I283" i="1" s="1"/>
  <c r="G283" i="1"/>
  <c r="H282" i="1"/>
  <c r="G282" i="1" s="1"/>
  <c r="H281" i="1"/>
  <c r="G281" i="1" s="1"/>
  <c r="H280" i="1"/>
  <c r="I280" i="1" s="1"/>
  <c r="G280" i="1"/>
  <c r="H279" i="1"/>
  <c r="I279" i="1" s="1"/>
  <c r="G279" i="1"/>
  <c r="H278" i="1"/>
  <c r="G278" i="1" s="1"/>
  <c r="H277" i="1"/>
  <c r="G277" i="1" s="1"/>
  <c r="H276" i="1"/>
  <c r="I276" i="1" s="1"/>
  <c r="G276" i="1"/>
  <c r="H275" i="1"/>
  <c r="I275" i="1" s="1"/>
  <c r="G275" i="1"/>
  <c r="H274" i="1"/>
  <c r="G274" i="1" s="1"/>
  <c r="H273" i="1"/>
  <c r="G273" i="1" s="1"/>
  <c r="H272" i="1"/>
  <c r="I272" i="1" s="1"/>
  <c r="G272" i="1"/>
  <c r="H271" i="1"/>
  <c r="I271" i="1" s="1"/>
  <c r="G271" i="1"/>
  <c r="H270" i="1"/>
  <c r="G270" i="1" s="1"/>
  <c r="H269" i="1"/>
  <c r="G269" i="1" s="1"/>
  <c r="H268" i="1"/>
  <c r="I268" i="1" s="1"/>
  <c r="G268" i="1"/>
  <c r="H267" i="1"/>
  <c r="I267" i="1" s="1"/>
  <c r="G267" i="1"/>
  <c r="H266" i="1"/>
  <c r="G266" i="1" s="1"/>
  <c r="H265" i="1"/>
  <c r="G265" i="1" s="1"/>
  <c r="H264" i="1"/>
  <c r="I264" i="1" s="1"/>
  <c r="G264" i="1"/>
  <c r="H263" i="1"/>
  <c r="I263" i="1" s="1"/>
  <c r="G263" i="1"/>
  <c r="H262" i="1"/>
  <c r="G262" i="1" s="1"/>
  <c r="H261" i="1"/>
  <c r="G261" i="1" s="1"/>
  <c r="H260" i="1"/>
  <c r="I260" i="1" s="1"/>
  <c r="G260" i="1"/>
  <c r="H259" i="1"/>
  <c r="I259" i="1" s="1"/>
  <c r="G259" i="1"/>
  <c r="H258" i="1"/>
  <c r="G258" i="1" s="1"/>
  <c r="H257" i="1"/>
  <c r="G257" i="1" s="1"/>
  <c r="H256" i="1"/>
  <c r="I256" i="1" s="1"/>
  <c r="G256" i="1"/>
  <c r="H255" i="1"/>
  <c r="I255" i="1" s="1"/>
  <c r="G255" i="1"/>
  <c r="H254" i="1"/>
  <c r="G254" i="1" s="1"/>
  <c r="H253" i="1"/>
  <c r="G253" i="1" s="1"/>
  <c r="H252" i="1"/>
  <c r="I252" i="1" s="1"/>
  <c r="G252" i="1"/>
  <c r="H251" i="1"/>
  <c r="I251" i="1" s="1"/>
  <c r="G251" i="1"/>
  <c r="H250" i="1"/>
  <c r="G250" i="1" s="1"/>
  <c r="H249" i="1"/>
  <c r="G249" i="1" s="1"/>
  <c r="H248" i="1"/>
  <c r="I248" i="1" s="1"/>
  <c r="G248" i="1"/>
  <c r="H247" i="1"/>
  <c r="I247" i="1" s="1"/>
  <c r="G247" i="1"/>
  <c r="H246" i="1"/>
  <c r="G246" i="1" s="1"/>
  <c r="H245" i="1"/>
  <c r="G245" i="1" s="1"/>
  <c r="H244" i="1"/>
  <c r="I244" i="1" s="1"/>
  <c r="H243" i="1"/>
  <c r="I243"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I246" i="1" l="1"/>
  <c r="I250" i="1"/>
  <c r="I254" i="1"/>
  <c r="I258" i="1"/>
  <c r="I262" i="1"/>
  <c r="I266" i="1"/>
  <c r="I270" i="1"/>
  <c r="I274" i="1"/>
  <c r="I278" i="1"/>
  <c r="I282" i="1"/>
  <c r="I286" i="1"/>
  <c r="I290" i="1"/>
  <c r="I294" i="1"/>
  <c r="I298" i="1"/>
  <c r="G287" i="1"/>
  <c r="G291" i="1"/>
  <c r="G295" i="1"/>
  <c r="G299" i="1"/>
  <c r="G243" i="1"/>
  <c r="G244" i="1"/>
  <c r="I245" i="1"/>
  <c r="I249" i="1"/>
  <c r="I253" i="1"/>
  <c r="I257" i="1"/>
  <c r="I261" i="1"/>
  <c r="I285" i="1"/>
  <c r="I289" i="1"/>
  <c r="I293" i="1"/>
  <c r="I297" i="1"/>
  <c r="I265" i="1"/>
  <c r="I269" i="1"/>
  <c r="I273" i="1"/>
  <c r="I277" i="1"/>
  <c r="I281" i="1"/>
  <c r="D6" i="9"/>
  <c r="A51" i="2" l="1"/>
  <c r="E5" i="6" l="1"/>
  <c r="D5" i="6"/>
  <c r="C6" i="9"/>
  <c r="J10" i="1"/>
  <c r="H242" i="1"/>
  <c r="G242" i="1" s="1"/>
  <c r="H237" i="1"/>
  <c r="H236" i="1"/>
  <c r="H235" i="1"/>
  <c r="H234" i="1"/>
  <c r="H233" i="1"/>
  <c r="H232" i="1"/>
  <c r="H231" i="1"/>
  <c r="H229" i="1"/>
  <c r="H228" i="1"/>
  <c r="H226" i="1"/>
  <c r="H225" i="1"/>
  <c r="H224" i="1"/>
  <c r="H222" i="1"/>
  <c r="H221" i="1"/>
  <c r="H220" i="1"/>
  <c r="H218" i="1"/>
  <c r="H217" i="1"/>
  <c r="H216" i="1"/>
  <c r="J3" i="1"/>
  <c r="J2" i="1"/>
  <c r="H48" i="1" l="1"/>
  <c r="I48" i="1" s="1"/>
  <c r="H46" i="1"/>
  <c r="I46" i="1" s="1"/>
  <c r="H39" i="1"/>
  <c r="I39" i="1" s="1"/>
  <c r="H38" i="1" s="1"/>
  <c r="I38" i="1" s="1"/>
  <c r="H17" i="1"/>
  <c r="I17" i="1" s="1"/>
  <c r="H16" i="1" s="1"/>
  <c r="I16" i="1" s="1"/>
  <c r="H45" i="1" l="1"/>
  <c r="I45" i="1" s="1"/>
  <c r="H47" i="1"/>
  <c r="I47" i="1" s="1"/>
  <c r="L35" i="1"/>
  <c r="L44" i="1"/>
  <c r="B1" i="9"/>
  <c r="H215" i="1"/>
  <c r="H213" i="1"/>
  <c r="H212" i="1"/>
  <c r="H210" i="1"/>
  <c r="H209" i="1"/>
  <c r="H207" i="1"/>
  <c r="H206" i="1"/>
  <c r="H205" i="1"/>
  <c r="H203" i="1"/>
  <c r="H202" i="1"/>
  <c r="H201" i="1"/>
  <c r="H199" i="1"/>
  <c r="H198" i="1"/>
  <c r="H197" i="1"/>
  <c r="H195" i="1"/>
  <c r="H194" i="1"/>
  <c r="H193" i="1"/>
  <c r="H192" i="1"/>
  <c r="B1" i="1" l="1"/>
  <c r="I242" i="1" l="1"/>
  <c r="G4" i="1" l="1"/>
  <c r="G9" i="1"/>
  <c r="G10"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92" i="1"/>
  <c r="G193" i="1"/>
  <c r="G194" i="1"/>
  <c r="G195" i="1"/>
  <c r="G197" i="1"/>
  <c r="G198" i="1"/>
  <c r="G199" i="1"/>
  <c r="G201" i="1"/>
  <c r="G202" i="1"/>
  <c r="G203" i="1"/>
  <c r="G205" i="1"/>
  <c r="G206" i="1"/>
  <c r="G207" i="1"/>
  <c r="G209" i="1"/>
  <c r="G210" i="1"/>
  <c r="G212" i="1"/>
  <c r="G213" i="1"/>
  <c r="G215" i="1"/>
  <c r="G216" i="1"/>
  <c r="G217" i="1"/>
  <c r="G218" i="1"/>
  <c r="G220" i="1"/>
  <c r="G221" i="1"/>
  <c r="G222" i="1"/>
  <c r="G224" i="1"/>
  <c r="G225" i="1"/>
  <c r="G226" i="1"/>
  <c r="G228" i="1"/>
  <c r="G229" i="1"/>
  <c r="G231" i="1"/>
  <c r="G232" i="1"/>
  <c r="G233" i="1"/>
  <c r="G234" i="1"/>
  <c r="G235" i="1"/>
  <c r="G236" i="1"/>
  <c r="G237" i="1"/>
  <c r="I237" i="1"/>
  <c r="I236" i="1"/>
  <c r="I235" i="1"/>
  <c r="I234" i="1"/>
  <c r="I233" i="1"/>
  <c r="I229" i="1"/>
  <c r="I228" i="1"/>
  <c r="I232" i="1"/>
  <c r="I231" i="1"/>
  <c r="I226" i="1"/>
  <c r="I225" i="1"/>
  <c r="I224" i="1"/>
  <c r="I222" i="1"/>
  <c r="I221" i="1"/>
  <c r="I220" i="1"/>
  <c r="I218" i="1"/>
  <c r="I217" i="1"/>
  <c r="I216" i="1"/>
  <c r="I215" i="1"/>
  <c r="I213" i="1"/>
  <c r="I212" i="1"/>
  <c r="I210" i="1"/>
  <c r="I209" i="1"/>
  <c r="I207" i="1"/>
  <c r="I206" i="1"/>
  <c r="I205" i="1"/>
  <c r="I203" i="1"/>
  <c r="I202" i="1"/>
  <c r="I201" i="1"/>
  <c r="I199" i="1"/>
  <c r="I198" i="1"/>
  <c r="I197" i="1"/>
  <c r="I195" i="1"/>
  <c r="I194" i="1"/>
  <c r="I193" i="1"/>
  <c r="I192" i="1"/>
  <c r="B1" i="7"/>
  <c r="H49" i="9"/>
  <c r="H50" i="9"/>
  <c r="H51" i="9"/>
  <c r="H52" i="9"/>
  <c r="H53" i="9"/>
  <c r="H42" i="9"/>
  <c r="H43" i="9"/>
  <c r="H44" i="9"/>
  <c r="H45" i="9"/>
  <c r="H46" i="9"/>
  <c r="H47" i="9"/>
  <c r="G219" i="1" l="1"/>
  <c r="G196" i="1"/>
  <c r="G227" i="1"/>
  <c r="G211" i="1"/>
  <c r="G208" i="1" s="1"/>
  <c r="G223" i="1"/>
  <c r="G191" i="1"/>
  <c r="G200" i="1"/>
  <c r="G214" i="1"/>
  <c r="G204" i="1"/>
  <c r="G230" i="1"/>
  <c r="G189" i="1" l="1"/>
  <c r="H70" i="1" s="1"/>
  <c r="E28" i="7"/>
  <c r="B1" i="6"/>
  <c r="E17" i="7"/>
  <c r="H21" i="1"/>
  <c r="I21" i="1" s="1"/>
  <c r="H26" i="1"/>
  <c r="I26" i="1" s="1"/>
  <c r="H30" i="1"/>
  <c r="I30" i="1" s="1"/>
  <c r="H29" i="1"/>
  <c r="I29" i="1" s="1"/>
  <c r="H28" i="1"/>
  <c r="I28" i="1" s="1"/>
  <c r="H34" i="1"/>
  <c r="I34" i="1" s="1"/>
  <c r="H33" i="1"/>
  <c r="I33" i="1" s="1"/>
  <c r="H32" i="1"/>
  <c r="I32" i="1" s="1"/>
  <c r="H31" i="1"/>
  <c r="I31" i="1" s="1"/>
  <c r="H43" i="1"/>
  <c r="I43" i="1" s="1"/>
  <c r="H42" i="1"/>
  <c r="I42" i="1" s="1"/>
  <c r="H41" i="1"/>
  <c r="I41" i="1" s="1"/>
  <c r="H40" i="1"/>
  <c r="I40" i="1" s="1"/>
  <c r="H37" i="1"/>
  <c r="I37" i="1" s="1"/>
  <c r="H52" i="1"/>
  <c r="I52" i="1" s="1"/>
  <c r="H51" i="1"/>
  <c r="I51" i="1" s="1"/>
  <c r="H50" i="1"/>
  <c r="I50" i="1" s="1"/>
  <c r="H49" i="1"/>
  <c r="I49" i="1" s="1"/>
  <c r="H57" i="1"/>
  <c r="I57" i="1" s="1"/>
  <c r="H56" i="1"/>
  <c r="I56" i="1" s="1"/>
  <c r="H55" i="1"/>
  <c r="I55" i="1" s="1"/>
  <c r="H54" i="1"/>
  <c r="I54" i="1" s="1"/>
  <c r="H60" i="1"/>
  <c r="I60" i="1" s="1"/>
  <c r="H61" i="1"/>
  <c r="I61" i="1" s="1"/>
  <c r="H80" i="1"/>
  <c r="H164" i="1"/>
  <c r="H59" i="1" l="1"/>
  <c r="I59" i="1" s="1"/>
  <c r="G183" i="1"/>
  <c r="G169" i="1"/>
  <c r="G177" i="1"/>
  <c r="G181" i="1"/>
  <c r="G185" i="1"/>
  <c r="I80" i="1"/>
  <c r="G80" i="1"/>
  <c r="G84" i="1"/>
  <c r="G88" i="1"/>
  <c r="G92" i="1"/>
  <c r="G96" i="1"/>
  <c r="G100" i="1"/>
  <c r="G104" i="1"/>
  <c r="I164" i="1"/>
  <c r="G164" i="1"/>
  <c r="G175" i="1"/>
  <c r="G166" i="1"/>
  <c r="G173" i="1"/>
  <c r="G165" i="1"/>
  <c r="G170" i="1"/>
  <c r="G174" i="1"/>
  <c r="G178" i="1"/>
  <c r="G182" i="1"/>
  <c r="G186" i="1"/>
  <c r="G81" i="1"/>
  <c r="G85" i="1"/>
  <c r="G89" i="1"/>
  <c r="G93" i="1"/>
  <c r="G97" i="1"/>
  <c r="G101" i="1"/>
  <c r="G171" i="1"/>
  <c r="G187" i="1"/>
  <c r="G86" i="1"/>
  <c r="G90" i="1"/>
  <c r="G94" i="1"/>
  <c r="G98" i="1"/>
  <c r="G102" i="1"/>
  <c r="G179" i="1"/>
  <c r="G82" i="1"/>
  <c r="G167" i="1"/>
  <c r="G168" i="1"/>
  <c r="G172" i="1"/>
  <c r="G176" i="1"/>
  <c r="G180" i="1"/>
  <c r="G184" i="1"/>
  <c r="G188" i="1"/>
  <c r="G83" i="1"/>
  <c r="G87" i="1"/>
  <c r="G91" i="1"/>
  <c r="G95" i="1"/>
  <c r="G99" i="1"/>
  <c r="G103" i="1"/>
  <c r="A54" i="2"/>
  <c r="G79" i="1" l="1"/>
  <c r="G162" i="1"/>
  <c r="G1" i="7"/>
  <c r="I1" i="6"/>
  <c r="J1" i="9"/>
  <c r="K42" i="6"/>
  <c r="K41" i="6"/>
  <c r="K40" i="6"/>
  <c r="K39" i="6"/>
  <c r="K38" i="6"/>
  <c r="K37" i="6"/>
  <c r="K36" i="6"/>
  <c r="K35" i="6"/>
  <c r="K34" i="6"/>
  <c r="K33" i="6"/>
  <c r="K32" i="6"/>
  <c r="K30" i="6"/>
  <c r="K29" i="6"/>
  <c r="K28" i="6"/>
  <c r="K27" i="6"/>
  <c r="K26" i="6"/>
  <c r="K25" i="6"/>
  <c r="K24" i="6"/>
  <c r="K23" i="6"/>
  <c r="K20" i="6"/>
  <c r="K19" i="6"/>
  <c r="K18" i="6"/>
  <c r="K17" i="6"/>
  <c r="K16" i="6"/>
  <c r="K14" i="6"/>
  <c r="K13" i="6"/>
  <c r="K10" i="6"/>
  <c r="L47" i="9"/>
  <c r="L46" i="9"/>
  <c r="L45" i="9"/>
  <c r="L44" i="9"/>
  <c r="L43" i="9"/>
  <c r="L42" i="9"/>
  <c r="L40" i="9"/>
  <c r="L39" i="9"/>
  <c r="L38" i="9"/>
  <c r="L37" i="9"/>
  <c r="L36" i="9"/>
  <c r="L35" i="9"/>
  <c r="L34" i="9"/>
  <c r="L33" i="9"/>
  <c r="L32" i="9"/>
  <c r="L31" i="9"/>
  <c r="L30" i="9"/>
  <c r="L29" i="9"/>
  <c r="L28" i="9"/>
  <c r="L27" i="9"/>
  <c r="L26" i="9"/>
  <c r="L25" i="9"/>
  <c r="L24" i="9"/>
  <c r="L23" i="9"/>
  <c r="L22" i="9"/>
  <c r="L21" i="9"/>
  <c r="L19" i="9"/>
  <c r="L18" i="9"/>
  <c r="L16" i="9"/>
  <c r="L15" i="9"/>
  <c r="K53" i="9"/>
  <c r="K52" i="9"/>
  <c r="K51" i="9"/>
  <c r="K50" i="9"/>
  <c r="K49" i="9"/>
  <c r="K47" i="9"/>
  <c r="K46" i="9"/>
  <c r="K45" i="9"/>
  <c r="K44" i="9"/>
  <c r="K43" i="9"/>
  <c r="K42" i="9"/>
  <c r="K40" i="9"/>
  <c r="K39" i="9"/>
  <c r="K38" i="9"/>
  <c r="K37" i="9"/>
  <c r="K36" i="9"/>
  <c r="K35" i="9"/>
  <c r="K34" i="9"/>
  <c r="K33" i="9"/>
  <c r="K32" i="9"/>
  <c r="K31" i="9"/>
  <c r="K30" i="9"/>
  <c r="K29" i="9"/>
  <c r="K28" i="9"/>
  <c r="K27" i="9"/>
  <c r="K26" i="9"/>
  <c r="K25" i="9"/>
  <c r="K24" i="9"/>
  <c r="K23" i="9"/>
  <c r="K22" i="9"/>
  <c r="K21" i="9"/>
  <c r="K19" i="9"/>
  <c r="K18" i="9"/>
  <c r="K16" i="9"/>
  <c r="K15" i="9"/>
  <c r="M53" i="9"/>
  <c r="M52" i="9"/>
  <c r="M51" i="9"/>
  <c r="M50" i="9"/>
  <c r="M49" i="9"/>
  <c r="M47" i="9"/>
  <c r="M46" i="9"/>
  <c r="M45" i="9"/>
  <c r="M44" i="9"/>
  <c r="M43" i="9"/>
  <c r="M42"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H40" i="9"/>
  <c r="J40" i="9" s="1"/>
  <c r="H39" i="9"/>
  <c r="J39" i="9" s="1"/>
  <c r="H38" i="9"/>
  <c r="J38" i="9" s="1"/>
  <c r="H37" i="9"/>
  <c r="J37" i="9" s="1"/>
  <c r="H36" i="9"/>
  <c r="J36" i="9" s="1"/>
  <c r="H35" i="9"/>
  <c r="J35" i="9" s="1"/>
  <c r="H34" i="9"/>
  <c r="J34" i="9" s="1"/>
  <c r="H33" i="9"/>
  <c r="J33" i="9" s="1"/>
  <c r="H32" i="9"/>
  <c r="J32" i="9" s="1"/>
  <c r="H31" i="9"/>
  <c r="H30" i="9"/>
  <c r="J30" i="9" s="1"/>
  <c r="H29" i="9"/>
  <c r="J29" i="9" s="1"/>
  <c r="H28" i="9"/>
  <c r="J28" i="9" s="1"/>
  <c r="H27" i="9"/>
  <c r="H26" i="9"/>
  <c r="J26" i="9" s="1"/>
  <c r="H25" i="9"/>
  <c r="J25" i="9" s="1"/>
  <c r="H24" i="9"/>
  <c r="J24" i="9" s="1"/>
  <c r="H23" i="9"/>
  <c r="J23" i="9" s="1"/>
  <c r="H22" i="9"/>
  <c r="J22" i="9" s="1"/>
  <c r="H21" i="9"/>
  <c r="J21" i="9" s="1"/>
  <c r="H20" i="9"/>
  <c r="H19" i="9"/>
  <c r="J19" i="9" s="1"/>
  <c r="H18" i="9"/>
  <c r="J18" i="9" s="1"/>
  <c r="H17" i="9"/>
  <c r="J17" i="9" s="1"/>
  <c r="H16" i="9"/>
  <c r="J16" i="9" s="1"/>
  <c r="H15" i="9"/>
  <c r="J15" i="9" s="1"/>
  <c r="H14" i="9"/>
  <c r="J14" i="9" s="1"/>
  <c r="H13" i="9"/>
  <c r="H12" i="9"/>
  <c r="J12" i="9" s="1"/>
  <c r="J52" i="9"/>
  <c r="J51" i="9"/>
  <c r="J49" i="9"/>
  <c r="J42" i="9"/>
  <c r="A47" i="2"/>
  <c r="E6" i="9"/>
  <c r="J44" i="9"/>
  <c r="J53" i="9"/>
  <c r="J47" i="9"/>
  <c r="J46" i="9"/>
  <c r="J45" i="9"/>
  <c r="C5" i="9"/>
  <c r="H11" i="9"/>
  <c r="J11" i="9" s="1"/>
  <c r="K11" i="9" s="1"/>
  <c r="C4" i="9"/>
  <c r="C3" i="9"/>
  <c r="C2" i="9"/>
  <c r="K15" i="6"/>
  <c r="L20" i="9"/>
  <c r="K12" i="9"/>
  <c r="L12" i="9"/>
  <c r="K13" i="9"/>
  <c r="L13" i="9"/>
  <c r="K14" i="9"/>
  <c r="L14" i="9"/>
  <c r="K17" i="9"/>
  <c r="J20" i="9"/>
  <c r="K20" i="9"/>
  <c r="J27" i="9"/>
  <c r="J31" i="9"/>
  <c r="J50" i="9"/>
  <c r="I39" i="6"/>
  <c r="I38" i="6"/>
  <c r="I42" i="6"/>
  <c r="I41" i="6"/>
  <c r="I40" i="6"/>
  <c r="I37" i="6"/>
  <c r="I36" i="6"/>
  <c r="I35" i="6"/>
  <c r="I34" i="6"/>
  <c r="I33" i="6"/>
  <c r="I32" i="6"/>
  <c r="G31" i="6"/>
  <c r="E31" i="6"/>
  <c r="L17" i="9"/>
  <c r="K12" i="6"/>
  <c r="E7" i="7"/>
  <c r="E7" i="6"/>
  <c r="G7" i="6" s="1"/>
  <c r="I30" i="6"/>
  <c r="I29" i="6"/>
  <c r="I28" i="6"/>
  <c r="I27" i="6"/>
  <c r="I26" i="6"/>
  <c r="I25" i="6"/>
  <c r="I24" i="6"/>
  <c r="I23" i="6"/>
  <c r="I22" i="6"/>
  <c r="I20" i="6"/>
  <c r="I19" i="6"/>
  <c r="I18" i="6"/>
  <c r="I17" i="6"/>
  <c r="I16" i="6"/>
  <c r="I15" i="6"/>
  <c r="I14" i="6"/>
  <c r="I13" i="6"/>
  <c r="I12" i="6"/>
  <c r="I11" i="6"/>
  <c r="I10" i="6"/>
  <c r="K11" i="6"/>
  <c r="L11" i="9"/>
  <c r="E9" i="7"/>
  <c r="E8" i="7" s="1"/>
  <c r="C5" i="7"/>
  <c r="C4" i="7"/>
  <c r="C3" i="7"/>
  <c r="C2" i="7"/>
  <c r="E21" i="6"/>
  <c r="E9" i="6"/>
  <c r="C5" i="6"/>
  <c r="C4" i="6"/>
  <c r="C3" i="6"/>
  <c r="C2" i="6"/>
  <c r="G9" i="6"/>
  <c r="G21" i="6"/>
  <c r="D5" i="1"/>
  <c r="D10" i="1"/>
  <c r="D9" i="1"/>
  <c r="I4" i="1"/>
  <c r="A52" i="2"/>
  <c r="A53" i="2"/>
  <c r="A55" i="2"/>
  <c r="A56" i="2"/>
  <c r="H27" i="1"/>
  <c r="J5" i="1" s="1"/>
  <c r="H44" i="1"/>
  <c r="J7" i="1" s="1"/>
  <c r="D7" i="1" l="1"/>
  <c r="G8" i="6"/>
  <c r="H32" i="6" s="1"/>
  <c r="K48" i="9"/>
  <c r="K22" i="6"/>
  <c r="K21" i="6" s="1"/>
  <c r="L41" i="9"/>
  <c r="H10" i="9"/>
  <c r="H15" i="6"/>
  <c r="H19" i="6"/>
  <c r="K31" i="6"/>
  <c r="I21" i="6"/>
  <c r="H18" i="6"/>
  <c r="H41" i="6"/>
  <c r="H37" i="6"/>
  <c r="H62" i="1"/>
  <c r="E4" i="1"/>
  <c r="K9" i="6"/>
  <c r="J13" i="9"/>
  <c r="K41" i="9"/>
  <c r="L10" i="9"/>
  <c r="H48" i="9"/>
  <c r="H71" i="1"/>
  <c r="H16" i="6"/>
  <c r="H31" i="6"/>
  <c r="I31" i="6"/>
  <c r="H33" i="6"/>
  <c r="H35" i="6"/>
  <c r="H30" i="6"/>
  <c r="H14" i="6"/>
  <c r="H11" i="6"/>
  <c r="H17" i="6"/>
  <c r="H28" i="6"/>
  <c r="H12" i="6"/>
  <c r="H42" i="6"/>
  <c r="H36" i="6"/>
  <c r="H22" i="6"/>
  <c r="H27" i="6"/>
  <c r="H23" i="6"/>
  <c r="H34" i="6"/>
  <c r="H40" i="6"/>
  <c r="H38" i="6"/>
  <c r="H26" i="6"/>
  <c r="H10" i="6"/>
  <c r="H29" i="6"/>
  <c r="H13" i="6"/>
  <c r="H24" i="6"/>
  <c r="H9" i="6"/>
  <c r="H39" i="6"/>
  <c r="H25" i="6"/>
  <c r="H20" i="6"/>
  <c r="E8" i="6"/>
  <c r="I9" i="6"/>
  <c r="J10" i="9"/>
  <c r="J43" i="9"/>
  <c r="J41" i="9" s="1"/>
  <c r="H41" i="9"/>
  <c r="H21" i="6"/>
  <c r="K10" i="9"/>
  <c r="J48" i="9"/>
  <c r="L9" i="9" l="1"/>
  <c r="C11" i="1" s="1"/>
  <c r="D11" i="1" s="1"/>
  <c r="H9" i="9"/>
  <c r="H75" i="1"/>
  <c r="H74" i="1"/>
  <c r="H73" i="1"/>
  <c r="H76" i="1"/>
  <c r="H72" i="1"/>
  <c r="I63" i="1"/>
  <c r="I64" i="1" s="1"/>
  <c r="H63" i="1"/>
  <c r="I72" i="1"/>
  <c r="K9" i="9"/>
  <c r="J8" i="1"/>
  <c r="K8" i="6"/>
  <c r="J9" i="1"/>
  <c r="F42" i="6"/>
  <c r="F37" i="6"/>
  <c r="F40" i="6"/>
  <c r="F27" i="6"/>
  <c r="F30" i="6"/>
  <c r="F20" i="6"/>
  <c r="F13" i="6"/>
  <c r="F14" i="6"/>
  <c r="F41" i="6"/>
  <c r="F33" i="6"/>
  <c r="F29" i="6"/>
  <c r="F12" i="6"/>
  <c r="F38" i="6"/>
  <c r="F39" i="6"/>
  <c r="F35" i="6"/>
  <c r="F23" i="6"/>
  <c r="F26" i="6"/>
  <c r="F16" i="6"/>
  <c r="F19" i="6"/>
  <c r="F17" i="6"/>
  <c r="F28" i="6"/>
  <c r="F22" i="6"/>
  <c r="F15" i="6"/>
  <c r="F10" i="6"/>
  <c r="F36" i="6"/>
  <c r="F24" i="6"/>
  <c r="F18" i="6"/>
  <c r="F21" i="6"/>
  <c r="F9" i="6"/>
  <c r="F34" i="6"/>
  <c r="F25" i="6"/>
  <c r="F32" i="6"/>
  <c r="F11" i="6"/>
  <c r="J9" i="9"/>
  <c r="F31" i="6"/>
  <c r="I8" i="6"/>
  <c r="H64" i="1" l="1"/>
  <c r="H65" i="1"/>
  <c r="I65" i="1"/>
  <c r="I66" i="1" s="1"/>
  <c r="I67" i="1" s="1"/>
  <c r="I73" i="1"/>
  <c r="I74" i="1" s="1"/>
  <c r="G5" i="7"/>
  <c r="E5" i="7"/>
  <c r="J22" i="6"/>
  <c r="J29" i="6"/>
  <c r="J33" i="6"/>
  <c r="J36" i="6"/>
  <c r="J37" i="6"/>
  <c r="J16" i="6"/>
  <c r="J35" i="6"/>
  <c r="J42" i="6"/>
  <c r="J25" i="6"/>
  <c r="J20" i="6"/>
  <c r="J38" i="6"/>
  <c r="J32" i="6"/>
  <c r="J17" i="6"/>
  <c r="J26" i="6"/>
  <c r="J12" i="6"/>
  <c r="J41" i="6"/>
  <c r="J30" i="6"/>
  <c r="J11" i="6"/>
  <c r="J24" i="6"/>
  <c r="J13" i="6"/>
  <c r="H8" i="6"/>
  <c r="J39" i="6"/>
  <c r="J40" i="6"/>
  <c r="J23" i="6"/>
  <c r="J28" i="6"/>
  <c r="J10" i="6"/>
  <c r="J27" i="6"/>
  <c r="J14" i="6"/>
  <c r="J15" i="6"/>
  <c r="J21" i="6"/>
  <c r="J34" i="6"/>
  <c r="J18" i="6"/>
  <c r="J19" i="6"/>
  <c r="F8" i="6"/>
  <c r="J31" i="6"/>
  <c r="J8" i="6"/>
  <c r="J9" i="6"/>
  <c r="H66" i="1" l="1"/>
  <c r="H68" i="1"/>
  <c r="H67" i="1"/>
  <c r="I75" i="1"/>
  <c r="I76" i="1" s="1"/>
  <c r="I71" i="1" s="1"/>
  <c r="I68" i="1"/>
  <c r="I69" i="1" s="1"/>
  <c r="H69" i="1" l="1"/>
  <c r="I70" i="1"/>
  <c r="I62" i="1" s="1"/>
  <c r="I58" i="1" l="1"/>
  <c r="I53" i="1" l="1"/>
  <c r="I44" i="1" s="1"/>
  <c r="H36" i="1" l="1"/>
  <c r="H35" i="1" s="1"/>
  <c r="J6" i="1" s="1"/>
  <c r="I36" i="1" l="1"/>
  <c r="I35" i="1" s="1"/>
  <c r="I27" i="1" s="1"/>
  <c r="H25" i="1" s="1"/>
  <c r="I25" i="1" s="1"/>
  <c r="H24" i="1" l="1"/>
  <c r="I24" i="1" s="1"/>
  <c r="H23" i="1" l="1"/>
  <c r="I23" i="1" s="1"/>
  <c r="I22" i="1" s="1"/>
  <c r="H20" i="1"/>
  <c r="H15" i="1"/>
  <c r="I15" i="1" s="1"/>
  <c r="I14" i="1" l="1"/>
  <c r="H19" i="1"/>
  <c r="I19" i="1"/>
  <c r="I18" i="1"/>
  <c r="I11" i="1" s="1"/>
</calcChain>
</file>

<file path=xl/sharedStrings.xml><?xml version="1.0" encoding="utf-8"?>
<sst xmlns="http://schemas.openxmlformats.org/spreadsheetml/2006/main" count="1437" uniqueCount="881">
  <si>
    <t>Física</t>
  </si>
  <si>
    <t>Tipo Persona</t>
  </si>
  <si>
    <t>Jurídica</t>
  </si>
  <si>
    <t>Promotor:</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</si>
  <si>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</si>
  <si>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</si>
  <si>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</si>
  <si>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</si>
  <si>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</si>
  <si>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</si>
  <si>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</si>
  <si>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</si>
  <si>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</si>
  <si>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</si>
  <si>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</si>
  <si>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</si>
  <si>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</si>
  <si>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</si>
  <si>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</si>
  <si>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</si>
  <si>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</si>
  <si>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</si>
  <si>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</si>
  <si>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</si>
  <si>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</si>
  <si>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</si>
  <si>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</si>
  <si>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</si>
  <si>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PLAN INTEGRAL DE APOYO AL TEJIDO PRODUCTIVO A TRAVÉS DE EMPRESAS QUE FAVOREZCAN EL EMPLEO COMARCAL</t>
  </si>
  <si>
    <t>Linea 1</t>
  </si>
  <si>
    <t>Linea 2</t>
  </si>
  <si>
    <t>Linea 3</t>
  </si>
  <si>
    <t>Asociaciones</t>
  </si>
  <si>
    <t>Ayuntamientos</t>
  </si>
  <si>
    <t>% Ayda Maxima</t>
  </si>
  <si>
    <t>Periodo elegible para puntuar: Desde la Solicitud de Ayuda hasta la Solicitud de Pago.</t>
  </si>
  <si>
    <t>Periodo elegible para puntuar: Hasta la Solicitud de Pago.</t>
  </si>
  <si>
    <t>Código</t>
  </si>
  <si>
    <t>CRITERIO/Subcriterio</t>
  </si>
  <si>
    <t>Forma Objetiva de Valoración</t>
  </si>
  <si>
    <t>Puntos máx.</t>
  </si>
  <si>
    <t>Naturaleza</t>
  </si>
  <si>
    <t>LOCALIZACIÓN DEL PROYECTO</t>
  </si>
  <si>
    <t>En este caso se asigna la puntuación menor.</t>
  </si>
  <si>
    <t>Excluyente</t>
  </si>
  <si>
    <t>En este caso se asigna la puntuación intermedia.</t>
  </si>
  <si>
    <t>En este caso se asigna la puntuación mayor.</t>
  </si>
  <si>
    <t xml:space="preserve">Periodo elegible para puntuar: Desde la Solicitud de Ayuda hasta la Solicitud de Pago. En el desarrollo del proyecto. </t>
  </si>
  <si>
    <t xml:space="preserve">Periodo elegible para puntuar: Debe existir antes de la Solicitud de Ayuda. En las instalaciones de la entidad promotora. </t>
  </si>
  <si>
    <t>Periodo elegible para puntuar: Computa hasta el momento de la solicitud de pago. Previa o en el desarrollo del proyecto.</t>
  </si>
  <si>
    <t xml:space="preserve">Periodo elegible para puntuar: Desde la Solicitud de Ayuda hasta la Solicitud de Pago. En el desarrollo del Proyecto. </t>
  </si>
  <si>
    <t>GRADO DE PARTICIPACION Y COOPERACIÓN DE QUIEN PROMUEVE EL PROYECTO</t>
  </si>
  <si>
    <t>En este caso se asigna la maxima puntuación.</t>
  </si>
  <si>
    <t>ACCESO Y CALIDAD DE LOS SERVICIOS DE PROXIMIDAD</t>
  </si>
  <si>
    <t>GRADO DE INNOVACIÓN DEL PROYECTO</t>
  </si>
  <si>
    <t>Si se argumenta la existencia de ese nº de elementos innovadores de forma conveniente se le asigna esta puntuación.</t>
  </si>
  <si>
    <t xml:space="preserve">Si se argumenta la existencia de ese nº de elementos innovadores de forma conveniente se le asigna esta puntuación. </t>
  </si>
  <si>
    <t>NUMERO DE NECESIDADES QUE CUBRE DE LA ESTRATEGIA</t>
  </si>
  <si>
    <t>Si se justifica que el proyecto responde a ese nº de necesidades de forma conveniente se le asigna esta puntuación.</t>
  </si>
  <si>
    <t>SI/NO</t>
  </si>
  <si>
    <t>Fecha</t>
  </si>
  <si>
    <t>Tipo Empresa:</t>
  </si>
  <si>
    <t>Total Inversión</t>
  </si>
  <si>
    <t>Si/No</t>
  </si>
  <si>
    <t>No</t>
  </si>
  <si>
    <t>Si</t>
  </si>
  <si>
    <t>Puntos</t>
  </si>
  <si>
    <t>TOTAL</t>
  </si>
  <si>
    <t>Zona</t>
  </si>
  <si>
    <t>ID</t>
  </si>
  <si>
    <t>Criterio</t>
  </si>
  <si>
    <t>Valor</t>
  </si>
  <si>
    <t>Innovacion</t>
  </si>
  <si>
    <t>Cantidad</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</si>
  <si>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</si>
  <si>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</si>
  <si>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</si>
  <si>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</si>
  <si>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</si>
  <si>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</si>
  <si>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</si>
  <si>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</si>
  <si>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</si>
  <si>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</si>
  <si>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</si>
  <si>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</si>
  <si>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</si>
  <si>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</si>
  <si>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</si>
  <si>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</si>
  <si>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</si>
  <si>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</si>
  <si>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</si>
  <si>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</si>
  <si>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</si>
  <si>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</si>
  <si>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</si>
  <si>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</si>
  <si>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</si>
  <si>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</si>
  <si>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</si>
  <si>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</si>
  <si>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</si>
  <si>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</si>
  <si>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</si>
  <si>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</si>
  <si>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</si>
  <si>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</si>
  <si>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</si>
  <si>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</si>
  <si>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</si>
  <si>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</si>
  <si>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</si>
  <si>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</si>
  <si>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</si>
  <si>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</si>
  <si>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</si>
  <si>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</si>
  <si>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</si>
  <si>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</si>
  <si>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</si>
  <si>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</si>
  <si>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</si>
  <si>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</si>
  <si>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</si>
  <si>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</si>
  <si>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</si>
  <si>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</si>
  <si>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</si>
  <si>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</si>
  <si>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</si>
  <si>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</si>
  <si>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</si>
  <si>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</si>
  <si>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</si>
  <si>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</si>
  <si>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</si>
  <si>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</si>
  <si>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</si>
  <si>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</si>
  <si>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</si>
  <si>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</si>
  <si>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</si>
  <si>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</si>
  <si>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</si>
  <si>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</si>
  <si>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</si>
  <si>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</si>
  <si>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</si>
  <si>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</si>
  <si>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</si>
  <si>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</si>
  <si>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</si>
  <si>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</si>
  <si>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</si>
  <si>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</si>
  <si>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</si>
  <si>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</si>
  <si>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</si>
  <si>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</si>
  <si>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</si>
  <si>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</si>
  <si>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</si>
  <si>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</si>
  <si>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</si>
  <si>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</si>
  <si>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</si>
  <si>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</si>
  <si>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</si>
  <si>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</si>
  <si>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</si>
  <si>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</si>
  <si>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</si>
  <si>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</si>
  <si>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</si>
  <si>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</si>
  <si>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</si>
  <si>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</si>
  <si>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</si>
  <si>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</si>
  <si>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</si>
  <si>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</si>
  <si>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</si>
  <si>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</si>
  <si>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</si>
  <si>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</si>
  <si>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</si>
  <si>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</si>
  <si>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</si>
  <si>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</si>
  <si>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</si>
  <si>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</si>
  <si>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</si>
  <si>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</si>
  <si>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</si>
  <si>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</si>
  <si>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</si>
  <si>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</si>
  <si>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</si>
  <si>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</si>
  <si>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</si>
  <si>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</si>
  <si>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</si>
  <si>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</si>
  <si>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</si>
  <si>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</si>
  <si>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</si>
  <si>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</si>
  <si>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</si>
  <si>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</si>
  <si>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</si>
  <si>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</si>
  <si>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</si>
  <si>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</si>
  <si>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</si>
  <si>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</si>
  <si>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</si>
  <si>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</si>
  <si>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</si>
  <si>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</si>
  <si>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</si>
  <si>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</si>
  <si>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</si>
  <si>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</si>
  <si>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</si>
  <si>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</si>
  <si>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</si>
  <si>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</si>
  <si>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</si>
  <si>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</si>
  <si>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</si>
  <si>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</si>
  <si>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</si>
  <si>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</si>
  <si>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</si>
  <si>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Necesidad</t>
  </si>
  <si>
    <t>Puntuación &lt; 25</t>
  </si>
  <si>
    <t>No indica necesidades</t>
  </si>
  <si>
    <t>Linea Ayuda:</t>
  </si>
  <si>
    <t>Nueva Empresa:</t>
  </si>
  <si>
    <t>VERDADERO/FALSO</t>
  </si>
  <si>
    <t>Alertas</t>
  </si>
  <si>
    <t>LOS VILLARES</t>
  </si>
  <si>
    <t>Filtros</t>
  </si>
  <si>
    <t>Memoria; Acta de no inicio; Doc. Gráfica de la ubicación.</t>
  </si>
  <si>
    <t>Declaración Expresa Responsable de No Inicio de la acción formativa (curso, jornada, taller,etc.)</t>
  </si>
  <si>
    <t>Memoria; Documentación acreditativa de pertenencia a la Organización o Entidad a la que está asociada.</t>
  </si>
  <si>
    <t>Documento justificativo de ubicación del domicilio social de la entidad a la que está asociada.</t>
  </si>
  <si>
    <t>Documentación acreditativa de pertenencia a la Organización o Entidad a la que está asociada; Estatutos o Escrituras de Constitución.</t>
  </si>
  <si>
    <t>Documentación justificativa de la participación en las acciones en cuestión.</t>
  </si>
  <si>
    <t>Memoria; Acta de no inicio; Doc. Gráfica de la ubicación; Informe justificativo de la consideración de servicio de proximidad.</t>
  </si>
  <si>
    <t>Memoria; Tabla de elementos innovadores descrita en el apartado 5.3 del epígrafe 5 de la EDL; Informe justificativo de los elementos innovadores valorados.</t>
  </si>
  <si>
    <t>Memoria; Tabla de Necesidades Prioritarias descrita en el apartado 5.1 del epígrafe 5 de la EDL; informe justificativo de las necesidades prioritarias valoradas.</t>
  </si>
  <si>
    <t>Complementarios</t>
  </si>
  <si>
    <t>Acta Final de Ejecución; Doc. gráfica de la inversión; Facturas,  justificantes de pago y apuntes contables.</t>
  </si>
  <si>
    <t>Acta Final de Ejecución; Doc. gráfica de la inversión; Alta Censal; Licencia de Actividad; Facturas,  justificantes de pago y apuntes contables.</t>
  </si>
  <si>
    <t>Documentación acreditativa de pertenencia a la Organización o Entidad a la que está asociada.</t>
  </si>
  <si>
    <t>Documentación justificativa de la participación en en las acciones en cuestión.</t>
  </si>
  <si>
    <t>Acta Final de Ejecución; Doc. gráfica de la inversión</t>
  </si>
  <si>
    <t>No fomenta la igualdad H/M</t>
  </si>
  <si>
    <t>No contribuye a la lucha contra el cambio climático</t>
  </si>
  <si>
    <t>No crea empleo</t>
  </si>
  <si>
    <t>No hay innovación</t>
  </si>
  <si>
    <t>No cumple Ratio 90.000€  Inversion/UTA</t>
  </si>
  <si>
    <t>Limites caracteres proyecto</t>
  </si>
  <si>
    <t>Advertencia</t>
  </si>
  <si>
    <t>Texto  muy breve</t>
  </si>
  <si>
    <t>Texto muy extenso</t>
  </si>
  <si>
    <t>Municipio no seleccionado</t>
  </si>
  <si>
    <t>Fechas Convocatoria</t>
  </si>
  <si>
    <t>Fecha fuera de convocatoria</t>
  </si>
  <si>
    <t>El tipo de promotor no esta incluido en esta linea de ayuda</t>
  </si>
  <si>
    <t>Tipo Promotor:</t>
  </si>
  <si>
    <t>Seleccione la linea de ayuda</t>
  </si>
  <si>
    <t>Nº Expte.:</t>
  </si>
  <si>
    <t>Seleccione un valor</t>
  </si>
  <si>
    <t>Inversión Subvencionable</t>
  </si>
  <si>
    <t>Introduzca importe inversión</t>
  </si>
  <si>
    <t>Compruebe el importe de la inversión</t>
  </si>
  <si>
    <t>VALDEPEÑAS DE JAÉN</t>
  </si>
  <si>
    <t>FUENSANTA DE MARTOS</t>
  </si>
  <si>
    <t>Completar balance</t>
  </si>
  <si>
    <t>Revisar Resultados</t>
  </si>
  <si>
    <t>INVERSIONES</t>
  </si>
  <si>
    <t>A)  INVERSIONES MATERIALES</t>
  </si>
  <si>
    <t>Terrenos y bienes naturales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</si>
  <si>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</si>
  <si>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</si>
  <si>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</si>
  <si>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</si>
  <si>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</si>
  <si>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</si>
  <si>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</si>
  <si>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</si>
  <si>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</si>
  <si>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</si>
  <si>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</si>
  <si>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</si>
  <si>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</si>
  <si>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inversion</t>
  </si>
  <si>
    <t>Material</t>
  </si>
  <si>
    <t>Intangible</t>
  </si>
  <si>
    <t>…</t>
  </si>
  <si>
    <t>B) INMOVILIZACIONES INMATERIALES</t>
  </si>
  <si>
    <t>TOTAL INVERSION</t>
  </si>
  <si>
    <t>TOTAL FINANCIACION</t>
  </si>
  <si>
    <t>A)  FINANCIACION PROPIA</t>
  </si>
  <si>
    <t>Capital propio</t>
  </si>
  <si>
    <t>Emision de acciones</t>
  </si>
  <si>
    <t>Reservas</t>
  </si>
  <si>
    <t>Remanentes de ejercicios</t>
  </si>
  <si>
    <t>B) FINANCIACION AJENA</t>
  </si>
  <si>
    <t>Prestamos y creditos a corto plazo</t>
  </si>
  <si>
    <t>Renting</t>
  </si>
  <si>
    <t>Leasing</t>
  </si>
  <si>
    <t>Factoring</t>
  </si>
  <si>
    <t>Importe</t>
  </si>
  <si>
    <t>Tasa Interes</t>
  </si>
  <si>
    <t>Periodo Amortizacion</t>
  </si>
  <si>
    <t>Financiacio</t>
  </si>
  <si>
    <t>C) OTRAS FUENTES DE FINANCIACION</t>
  </si>
  <si>
    <t>Ayudas reintegrables</t>
  </si>
  <si>
    <t>Prestamos familares</t>
  </si>
  <si>
    <t>Periodos amortizacion</t>
  </si>
  <si>
    <t>Mes</t>
  </si>
  <si>
    <t>Año</t>
  </si>
  <si>
    <t>Carencia</t>
  </si>
  <si>
    <t>FUENTE DE FINANCIACION DE LA INVERSION</t>
  </si>
  <si>
    <t>Total</t>
  </si>
  <si>
    <t>Tramites en Solicitud de Ayuda. Documentacion Justificativa a aportar en Tramite de Audiencia</t>
  </si>
  <si>
    <t>Tramites y Documentacion a aportar en Solicitud Pago</t>
  </si>
  <si>
    <t>Prestamos y creditos a largo plazo</t>
  </si>
  <si>
    <t>Nueva Empresa (Balances previsionales)</t>
  </si>
  <si>
    <t>La Inversion y Financiación no coinciden</t>
  </si>
  <si>
    <t>Financiacion</t>
  </si>
  <si>
    <t>Efectos comerciales a pagar a Largo/Plazo</t>
  </si>
  <si>
    <t>CS22</t>
  </si>
  <si>
    <t>CS22.1</t>
  </si>
  <si>
    <t>CS22.2</t>
  </si>
  <si>
    <t>CS22.3</t>
  </si>
  <si>
    <t>CS21</t>
  </si>
  <si>
    <t>CS21.1</t>
  </si>
  <si>
    <t>CS21.2</t>
  </si>
  <si>
    <t>CS21.3</t>
  </si>
  <si>
    <t>CS21.4</t>
  </si>
  <si>
    <t>CS20</t>
  </si>
  <si>
    <t>CS20.1</t>
  </si>
  <si>
    <t>CS20.2</t>
  </si>
  <si>
    <t>CS20.3</t>
  </si>
  <si>
    <t>CS20.4</t>
  </si>
  <si>
    <t>CS20.5</t>
  </si>
  <si>
    <t>CS20.6</t>
  </si>
  <si>
    <t>CS20.7</t>
  </si>
  <si>
    <t>CS20.8</t>
  </si>
  <si>
    <t>CS19</t>
  </si>
  <si>
    <t>CS19.1</t>
  </si>
  <si>
    <t>CS19.2</t>
  </si>
  <si>
    <t>CS19.3</t>
  </si>
  <si>
    <t>CS19.4</t>
  </si>
  <si>
    <t>CS18.1</t>
  </si>
  <si>
    <t>CS18.2</t>
  </si>
  <si>
    <t>CS18.3</t>
  </si>
  <si>
    <t>CS18.4</t>
  </si>
  <si>
    <t>CS18.5</t>
  </si>
  <si>
    <t>CS18.6</t>
  </si>
  <si>
    <t>CS18.7</t>
  </si>
  <si>
    <t>CS16</t>
  </si>
  <si>
    <t>CS16.1</t>
  </si>
  <si>
    <t>CS16.2</t>
  </si>
  <si>
    <t>IMPACTO DE LA INICIATIVA EN MÁS DE 1 MUNICIPIO</t>
  </si>
  <si>
    <t>No Productivo</t>
  </si>
  <si>
    <t>CS15</t>
  </si>
  <si>
    <t>CS15.1</t>
  </si>
  <si>
    <t>CS15.2</t>
  </si>
  <si>
    <t>CS15.3</t>
  </si>
  <si>
    <t>CS17</t>
  </si>
  <si>
    <t>CS17.1</t>
  </si>
  <si>
    <t>CS17.2</t>
  </si>
  <si>
    <t>CS17.3</t>
  </si>
  <si>
    <t>CS17.4</t>
  </si>
  <si>
    <t>CS18</t>
  </si>
  <si>
    <t>CAPACIDAD DE PREFINANCIACIÓN</t>
  </si>
  <si>
    <t>Periodo Elegible para puntuar: Hasta el momento de la Solicitud de Pago.</t>
  </si>
  <si>
    <t xml:space="preserve">El Promotor es Ayuntamiento. </t>
  </si>
  <si>
    <t>El promotor debe garantizar fehacientemente la disponibilidad de prefinanciación, por un periodo de tiempo que cubra al menos hasta el momento en que cobre la subvención.</t>
  </si>
  <si>
    <t>El promotor NO es un Ayuntamiento y NO pueda garantizar fehacientemente la disponibilidad de prefinanciación.</t>
  </si>
  <si>
    <t>Memoria; Declaración Bancaria de Solvencia, o cualquier otra Documentación extendida por personas públicas o privadas que acredite la disponibilidad de la financiación necesaria para cubrir el 100% de la inversión.</t>
  </si>
  <si>
    <t xml:space="preserve">Memoria; Acta de no inicio; Doc. Gráfica de la ubicación; Declaración Expresa Responsable de No Inicio para inversiones en activos no duraderos (promoción, estudios, investigación, formación, eventos, etc.) </t>
  </si>
  <si>
    <t>Acta Final de Ejecución; Doc. gráfica de la inversión; Acta de visita durante la ejecución de inversiones en activos no duraderos (promoción, estudios, investigación, formación, eventos, etc.); Doc. gráfica proy. ; Memoria, Programa de Contenidos, Titulo,y otra doc. justificativa de la acción formativa; Material promocional y/o divulgativo y/o Estudios producidos con motivo del proyecto.</t>
  </si>
  <si>
    <t xml:space="preserve">Memoria; Acta de no inicio; Doc. Gráfica de la ubicación; Declaración Expresa Responsable de No Inicio para  inversiones en activos no duraderos (promoción, estudios, investigación, formación, eventos, etc.) </t>
  </si>
  <si>
    <t>Acta Final de Ejecución; Doc. gráfica de la inversión; Acta de visita durante la ejecución de  inversiones en activos no duraderos (promoción, estudios, investigación, formación, eventos, etc.); Doc. gráfica proy.; Memoria, Programa de Contenidos, Titulo, Libro de firmas y otra doc. justificativa de la acción formativa; Material promocional y/o divulgativo y/o Estudios producidos con motivo del proyecto.</t>
  </si>
  <si>
    <t xml:space="preserve"> Certificado de la empresa suministradora justificativo del ahorro de agua o Certificado de Institución de Certific. Oficial o Informe de Consultor Independiente que acredite.</t>
  </si>
  <si>
    <t xml:space="preserve"> Certificado de la empresa suministradora justificativo del ahorro de energía o Certificado de Institución de Certific. Oficial o Informe de Consultor Independiente que acredite.</t>
  </si>
  <si>
    <t xml:space="preserve">Declaración Expresa Responsable de No Inicio de la actuación no duradera (curso, jornada, promoción, estudio, investigación, etc.). </t>
  </si>
  <si>
    <t xml:space="preserve">Declaración Expresa Responsable de No Inicio para  inversiones en activos no duraderos (promoción, estudios, investigación etc.) </t>
  </si>
  <si>
    <t>Memoria; Certificación de Composición y Cargos del Órgano de Decisión de la entidad sin animo de lucro y de las Admones. Públicas.</t>
  </si>
  <si>
    <t xml:space="preserve">Certificado de la empresa suministradora justificativo del ahorro de agua o Certificado de Institución de Certific. Oficial o Informe de Consultor Independiente que acredite; </t>
  </si>
  <si>
    <t xml:space="preserve">Certificado de la empresa suministradora justificativo del ahorro energético o Certificado de Institución de Certific. Oficial o Informe de Consultor Independiente que acredite; </t>
  </si>
  <si>
    <t xml:space="preserve">Acta de visita durante la celebración de la acción formativa;Memoria, Programa de Contenidos, Titulo, Certificado, Libro de Firmas, Material editado con motivo del curso; </t>
  </si>
  <si>
    <t>Material promocional, divulgativo y/o de investigación producido con motivo del proyecto;</t>
  </si>
  <si>
    <t>Arrendamientos y cánones</t>
  </si>
  <si>
    <t>Reperaciones y Conservación</t>
  </si>
  <si>
    <t>Servicios profesionales independientes</t>
  </si>
  <si>
    <t>Prima de seguro</t>
  </si>
  <si>
    <t>Servicios bancarios y similares</t>
  </si>
  <si>
    <t>Publicidad, propaganda y relaciones públicas</t>
  </si>
  <si>
    <t>Suministros</t>
  </si>
  <si>
    <t>Tasas y Licencias</t>
  </si>
  <si>
    <t>Sueldos brutos</t>
  </si>
  <si>
    <t>C) PRESUPUESTO DE GASTOS (Fijos y Variables)</t>
  </si>
  <si>
    <t>Construcciones</t>
  </si>
  <si>
    <t>AIS1</t>
  </si>
  <si>
    <t>AIS2</t>
  </si>
  <si>
    <t>AIS3</t>
  </si>
  <si>
    <t>AIS4</t>
  </si>
  <si>
    <t>AIS5</t>
  </si>
  <si>
    <t>AIS6</t>
  </si>
  <si>
    <t>AIS7</t>
  </si>
  <si>
    <t>AIS8</t>
  </si>
  <si>
    <t>AIS9</t>
  </si>
  <si>
    <t>AIS10</t>
  </si>
  <si>
    <t>AIS11</t>
  </si>
  <si>
    <t>AIS12</t>
  </si>
  <si>
    <t>AIS13</t>
  </si>
  <si>
    <t>AIS14</t>
  </si>
  <si>
    <t>AIS15</t>
  </si>
  <si>
    <t>AIS16</t>
  </si>
  <si>
    <t>AIS17</t>
  </si>
  <si>
    <t>AIS18</t>
  </si>
  <si>
    <t>AIS19</t>
  </si>
  <si>
    <t>AIS20</t>
  </si>
  <si>
    <t>AIS21</t>
  </si>
  <si>
    <t>AIS22</t>
  </si>
  <si>
    <t>AIS23</t>
  </si>
  <si>
    <t>AIS24</t>
  </si>
  <si>
    <t>AIS25</t>
  </si>
  <si>
    <t>Subvencion (3)</t>
  </si>
  <si>
    <t xml:space="preserve">Otras Subvenciones </t>
  </si>
  <si>
    <t>Subvencion solicitada</t>
  </si>
  <si>
    <t>Base Imponible</t>
  </si>
  <si>
    <t>% IVA</t>
  </si>
  <si>
    <t>Actuacion</t>
  </si>
  <si>
    <t>Coste Unitario</t>
  </si>
  <si>
    <t>Importe IVA</t>
  </si>
  <si>
    <t>Partida</t>
  </si>
  <si>
    <t>A)  GASTOS SUBVENCIONABLES</t>
  </si>
  <si>
    <t>C) GASTOS NO SUBVENCIONABLES</t>
  </si>
  <si>
    <t xml:space="preserve">TOTAL </t>
  </si>
  <si>
    <t>Moderación Costes</t>
  </si>
  <si>
    <t>Sueldos y Salarios</t>
  </si>
  <si>
    <t>Tarifas Oficiales</t>
  </si>
  <si>
    <t>3 Ofertas/Presupuestos</t>
  </si>
  <si>
    <t>Otros …</t>
  </si>
  <si>
    <t>Informe Justificativo</t>
  </si>
  <si>
    <t>Otras bases de datos</t>
  </si>
  <si>
    <t>Bienes y Equipos 2º Mano</t>
  </si>
  <si>
    <t>Seleccione Partida</t>
  </si>
  <si>
    <t>Seleccione tipo de Moderación</t>
  </si>
  <si>
    <t>Unidades</t>
  </si>
  <si>
    <t>Importe Subvencionable</t>
  </si>
  <si>
    <t>B) GASTOS PROPIOS SUBVENCIONABLES</t>
  </si>
  <si>
    <t>COMPROBACION CON PRESUPUESTO</t>
  </si>
  <si>
    <t>La Inversión y Financiación no coinciden</t>
  </si>
  <si>
    <t>Balance y Cuenta de Resultados Previsionales</t>
  </si>
  <si>
    <t>Balance y Cuenta de Resultados reales</t>
  </si>
  <si>
    <t>Revise datos ejercicio</t>
  </si>
  <si>
    <t>Revise datos previstos</t>
  </si>
  <si>
    <t>Empresa Existente (Balances reales y previstos)</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</si>
  <si>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</si>
  <si>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</si>
  <si>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</si>
  <si>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</si>
  <si>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</si>
  <si>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</si>
  <si>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</si>
  <si>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</si>
  <si>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</si>
  <si>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</si>
  <si>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</si>
  <si>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</si>
  <si>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</si>
  <si>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</si>
  <si>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</si>
  <si>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</si>
  <si>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Formación medioambiental recibida o impartida por la persona solicitante</t>
  </si>
  <si>
    <t>CS19.5</t>
  </si>
  <si>
    <t>CS19.6</t>
  </si>
  <si>
    <t>CS19.7</t>
  </si>
  <si>
    <t>CS19.8</t>
  </si>
  <si>
    <t>Periodo elegible para puntuar: Se detalla en cada Subcriterio.
Cada elemento indicado deberá ser justificado en la memoria que acompaña a la solicitud. (Es Obligatoria Indicar "Si" al menos 1 vez)</t>
  </si>
  <si>
    <t>Proyectos promovidos por Ayuntamientos</t>
  </si>
  <si>
    <t>Proyectos  no promovidos por Ayuntamientos</t>
  </si>
  <si>
    <t>Resto de proyectos</t>
  </si>
  <si>
    <t>El proyecto incide en mas de un municipio de la Comarca Sierra Sur de Jaén</t>
  </si>
  <si>
    <t>El proyecto afecta a toda la población del municipio donde se desarrolla</t>
  </si>
  <si>
    <t>El proyecto beneficia sólo a parte de la población del municipio donde se desarrolla</t>
  </si>
  <si>
    <t>Proyecto localizado en la zona geográfica 1</t>
  </si>
  <si>
    <t>Proyecto localizado en la zona geográfica 2</t>
  </si>
  <si>
    <t>Proyecto localizado en la zona geográfica 3</t>
  </si>
  <si>
    <t>Proyecto ubicado en zonas de Entidades Locales Autónomas, así como aldeas y otros diseminados rurales pertenecientes a las zonas geográficas 1 y 2, o que por sus características se desarrolle en varios municipios.</t>
  </si>
  <si>
    <t>CONTRIBUCIÓN A LA PROTECCIÓN DEL MEDIO AMBIENTE Y A LA LUCHA CONTRA EL CAMBIO CLIMÁTICO</t>
  </si>
  <si>
    <t>Incorporación de recursos y/o elementos que promuevan el ahorro hídrico, reduzcan el consumo energético, disminuyan las emisiones de gases de efecto invernadero, o mejoren la contaminación lumínica o acústica.</t>
  </si>
  <si>
    <t>Existencia de recursos y/o elementos que promuevan el ahorro hídrico, reduzcan el consumo energético, disminuyan las emisiones de gases de efecto invernadero, o mejoren la contaminación lumínica o acústica.</t>
  </si>
  <si>
    <t>Instalación de sistemas y  elementos que fomenten el uso de las energías renovables, o procesos de reciclaje y/o reutilización de residuos</t>
  </si>
  <si>
    <t>Existencia de sistemas y  elementos que fomenten el uso de las energías renovables, o procesos de reciclaje y/o reutilización de residuos</t>
  </si>
  <si>
    <t>Iniciativas de sensibilización, promoción o información, dirigidas a la mejora y conservación de los recursos naturales</t>
  </si>
  <si>
    <t>Otras acciones de sostenibilidad ambiental no incluidas entre las anteriores, a indicar expresamente</t>
  </si>
  <si>
    <t>CONTRIBUCIÓN A LA IGUALDAD ENTRE MUJERES Y HOMBRES</t>
  </si>
  <si>
    <t>Proyecto promovido no mayoritariamente por mujeres</t>
  </si>
  <si>
    <t>Proyecto promovido mayoritariamente por mujeres</t>
  </si>
  <si>
    <t>Participación no mayoritaria de mujeres en los órganos de representación</t>
  </si>
  <si>
    <t>Participación mayoritaria de mujeres en los órganos de representación</t>
  </si>
  <si>
    <t xml:space="preserve">Acciones que mejoren la empleabilidad de las mujeres. </t>
  </si>
  <si>
    <t>Acciones para el fomento del asociacionismo y la participación de las mujeres</t>
  </si>
  <si>
    <t xml:space="preserve">Formación, información, difusión o sensibilización para la igualdad de género. </t>
  </si>
  <si>
    <t xml:space="preserve">Acciones de igualdad de género, especificas: Implantación de planes de igualdad; Implantación de la conciliación de la vida laboral y familiar; Formalización de convenios en prácticas para mujeres. </t>
  </si>
  <si>
    <t>CONTRIBUCIÓN A UNA MAYOR PARTICIPACIÓN DE LA JUVENTUD</t>
  </si>
  <si>
    <t>Proyecto promovido no mayoritariamente por jóvenes</t>
  </si>
  <si>
    <t>Proyecto promovido mayoritariamente por jóvenes</t>
  </si>
  <si>
    <t>Proyecto promovido no mayoritariamente por jóvenes en los organos de representación</t>
  </si>
  <si>
    <t>Participación mayoritaria de jóvenes en los órganos de representación</t>
  </si>
  <si>
    <t xml:space="preserve">Acciones que mejoren la empleabilidad de la juventud. </t>
  </si>
  <si>
    <t>Acciones para el fomento del asociacionismo y la participación de las personas jóvenes.</t>
  </si>
  <si>
    <t xml:space="preserve">Formación, información, difusión o sensibilización que contribuyan a una mayor participación de la población joven. </t>
  </si>
  <si>
    <t xml:space="preserve">Acciones para una mayor participación de la juventud, específicas: Implantación de la conciliación de la vida laboral y familiar; Formalización de convenios en prácticas para las personas jóvenes. </t>
  </si>
  <si>
    <t>Participación en asociaciones o cualquier otras estructuras de cooperación vertical u horizontal</t>
  </si>
  <si>
    <t>Participación en asociaciones o cualquier otras estructuras de cooperación vertical u horizontal con domicilio en la comarca</t>
  </si>
  <si>
    <t>Participación en asociaciones o cualquier otras estructuras entre cuyos objetivos principales se encuentre alguno de los objetivos transversales</t>
  </si>
  <si>
    <t>Participación en acciones y/o actividades de cooperación horizontal-vertical</t>
  </si>
  <si>
    <t>Creación de nuevos servicios de proximidad</t>
  </si>
  <si>
    <t>Mejora de los servicios de proximidad actualmente existentes</t>
  </si>
  <si>
    <t>Mejora de servicios de proximidad en los siguientes sectores y/o colectivos: medioambiente, genero, juventud, infancia, personas mayores, p. con discapacidad, p. en riesgo de exclusión social</t>
  </si>
  <si>
    <t>Incorporación de al menos 7 elementos innovadores</t>
  </si>
  <si>
    <t>Incorporación de al menos 6 elementos innovadores</t>
  </si>
  <si>
    <t>Incorporación de al menos 5 elementos innovadores</t>
  </si>
  <si>
    <t>Incorporación de al menos 4 elementos innovadores</t>
  </si>
  <si>
    <t>Incorporación de al menos 3 elementos innovadores</t>
  </si>
  <si>
    <t>Incorporación de al menos 2 elementos innovadores</t>
  </si>
  <si>
    <t>Incorporación de al menos 1 elemento innovador</t>
  </si>
  <si>
    <t>Proyectos que se encuadren en alguna de las baterías de iniciativas innovadoras del epígrafe 5.3.2 de la EDL</t>
  </si>
  <si>
    <t>Justificación de al menos 5 necesidades prioritarias</t>
  </si>
  <si>
    <t>Justificación de al menos 4 necesidades prioritarias</t>
  </si>
  <si>
    <t>Justificación de al menos 3 necesidades prioritarias</t>
  </si>
  <si>
    <t>Justificación de al menos 2 necesidades prioritarias</t>
  </si>
  <si>
    <t>Justificación de al menos 1 necesidad prioritaria</t>
  </si>
  <si>
    <t>CS23</t>
  </si>
  <si>
    <t>CS23.1</t>
  </si>
  <si>
    <t>CS23.2</t>
  </si>
  <si>
    <t>CS23.3</t>
  </si>
  <si>
    <t>CS23.4</t>
  </si>
  <si>
    <t>CS23.5</t>
  </si>
  <si>
    <t>CS23.6</t>
  </si>
  <si>
    <t>CS23.7</t>
  </si>
  <si>
    <t>CS23.8</t>
  </si>
  <si>
    <t>CS24</t>
  </si>
  <si>
    <t>CS24.1</t>
  </si>
  <si>
    <t>CS24.2</t>
  </si>
  <si>
    <t>CS24.3</t>
  </si>
  <si>
    <t>CS24.4</t>
  </si>
  <si>
    <t>CS24.5</t>
  </si>
  <si>
    <t>GDR-JA-07 Convocatoria 2018</t>
  </si>
  <si>
    <t>Abordar un ámbito de actuación nuevo</t>
  </si>
  <si>
    <t>Extender el ámbito de actuación a nuevos colectivos de beneficiarios</t>
  </si>
  <si>
    <t>Disminuir los costes de desarrollo de las actuaciones</t>
  </si>
  <si>
    <t>Mejorar la calidad en el desarrollo del objeto de la entidad</t>
  </si>
  <si>
    <t>Mejorar el despliegue de la entidad o/y el acceso al objeto de su actividad</t>
  </si>
  <si>
    <t>Mejorar el desarrollo de los procesos asociados al desarrollo de las actuaciones</t>
  </si>
  <si>
    <t>Cambio en las características del servicio o actuación en la que se concreta el objeto</t>
  </si>
  <si>
    <t>Cambio en el posicionamiento mediante nuevas fórmulas para conectar con el público objetivo</t>
  </si>
  <si>
    <t>Cambio en la difusión-divulgación. Nuevos soportes, mejora de imagen, sistemas fidelización…</t>
  </si>
  <si>
    <t>Cambio en el lugar de trabajo</t>
  </si>
  <si>
    <t>Cambio en la gestión del conocimiento</t>
  </si>
  <si>
    <t>Introducción de sistemas de gestión</t>
  </si>
  <si>
    <t>Variación en las relaciones de partenariado</t>
  </si>
  <si>
    <t>Variación en las fórmulas de financiación: patrocinio, mecenazgo, crowdfunding…</t>
  </si>
  <si>
    <t>Desarrollo de fórmulas de cooperación</t>
  </si>
  <si>
    <t>Incorporar nuevas funciones o fórmulas de desarrollo de las actuales en las actuaciones</t>
  </si>
  <si>
    <t>Aumentar eficiencia o rapidez del aprovisionamiento y/o del suministro de inputs</t>
  </si>
  <si>
    <t>Mejorar los sistemas de información de la organización gracias a la tecnología de la información</t>
  </si>
  <si>
    <t>Mejorar comunicación e interacción en el seno de la organización</t>
  </si>
  <si>
    <t>Intensificar la transferencia de conocimiento con otras organizaciones</t>
  </si>
  <si>
    <t>Aumentar la adaptabilidad a las distintas demandas de las personas beneficiarias</t>
  </si>
  <si>
    <t>Establecer relaciones más estrechas con las personas beneficiarias</t>
  </si>
  <si>
    <t xml:space="preserve">Mejorar las condiciones de trabajo </t>
  </si>
  <si>
    <t>Periodo elegible para puntuar: Se detalla en cada Subcriterio.
Cada elemento indicado deberá ser justificado en la memoria que acompaña a la solicitud. (Es Obligatorio al menos puntuar en 1 subcriterio)</t>
  </si>
  <si>
    <t>Periodo elegible para puntuar: Se detalla en cada Subcriterio.
Cada elemento indicado deberá ser justificado en la memoria que acompaña a la solicitud.  (Es Obligatorio al menos puntuar en 1 subcriterio)</t>
  </si>
  <si>
    <t>Justificación</t>
  </si>
  <si>
    <t>Marca</t>
  </si>
  <si>
    <t>Descripción</t>
  </si>
  <si>
    <t>Otras I.I. 1 (indicar)</t>
  </si>
  <si>
    <t>Otras I.I. 2 (indicar)</t>
  </si>
  <si>
    <t>Otras I.I. 3 (indicar)</t>
  </si>
  <si>
    <t>Otras I.M. 1 (indicar)</t>
  </si>
  <si>
    <t>Otras I.M. 2 (indicar)</t>
  </si>
  <si>
    <t>Otras I.M. 3 (indicar)</t>
  </si>
  <si>
    <t>Otros G. 1 (indicar)</t>
  </si>
  <si>
    <t>Otros G. 2 (indicar)</t>
  </si>
  <si>
    <t>Bateria</t>
  </si>
  <si>
    <r>
      <t>Área temática 1.1. “</t>
    </r>
    <r>
      <rPr>
        <b/>
        <sz val="11"/>
        <color theme="1"/>
        <rFont val="NewsGotT"/>
      </rPr>
      <t>Economía y estructura productiva. Agricultura, ganadería y agroindustria</t>
    </r>
    <r>
      <rPr>
        <b/>
        <sz val="11"/>
        <color rgb="FFFFFFFF"/>
        <rFont val="NewsGotT"/>
      </rPr>
      <t>”</t>
    </r>
  </si>
  <si>
    <t xml:space="preserve">1.1 </t>
  </si>
  <si>
    <t>1.2</t>
  </si>
  <si>
    <t>Área temática 1.2. “Economía y estructura productiva. Industria No Agroalimentaria”</t>
  </si>
  <si>
    <t>1.4</t>
  </si>
  <si>
    <t>1.3</t>
  </si>
  <si>
    <t>Área temática 1.3. “Economía y estructura productiva. Turismo y Hostelería”</t>
  </si>
  <si>
    <t>Área temática 1.4. “Economía y estructura productiva. Comercio y Servicios Productivos”</t>
  </si>
  <si>
    <t xml:space="preserve">I.1.4.1 </t>
  </si>
  <si>
    <t>Uso de las NTIC en la promoción y comercialización de productos y servicios</t>
  </si>
  <si>
    <t xml:space="preserve">I.1.4.2 </t>
  </si>
  <si>
    <t>Mecanización e informatización de procesos productivos</t>
  </si>
  <si>
    <t xml:space="preserve">I.1.4.3 </t>
  </si>
  <si>
    <t>Nuevas formas de comercialización de productos locales</t>
  </si>
  <si>
    <t>Incubadora de empresas (viveros) para el apoyo de actividades emergentes.</t>
  </si>
  <si>
    <t>Asesoramiento integral a la población activa en cuanto a orientación e inserción laboral, así como formación en campos innovadores como NNTT, sector agrícola para jóvenes, nuevos cultivos, astronomía.</t>
  </si>
  <si>
    <t>Área temática 2 “Mercado de Trabajo”</t>
  </si>
  <si>
    <t>Área temática 3. “Equipamientos, infraestructuras y servicios”</t>
  </si>
  <si>
    <t xml:space="preserve">I.3.1 </t>
  </si>
  <si>
    <t>Infraestructuras hacia la Eficiencia Energética.</t>
  </si>
  <si>
    <t>Establecimiento de nuevos enfoques y técnicas sobre emprendimiento empresarial y agrícola, nuevas técnicas de cultivo y desarrollo agrícola, nuevas fórmulas de marketing empresarial, reutilización de subproductos de la industria.</t>
  </si>
  <si>
    <t xml:space="preserve">Fomento del consumo de AOVEs de gran calidad y profundizar en sus beneficios a través de la investigación.  </t>
  </si>
  <si>
    <t>NNTT aplicadas a los sectores productivos, a la promoción comarcal y de entidades públicas, a la publicidad y marketing de empresas privadas, a la formación y al asesoramiento, al emprendimiento empresarial y agrícola, a la  comercialización y la internacio</t>
  </si>
  <si>
    <t>Instalación e implantación de infraestructuras de telecomunicaciones municipales como wimax.</t>
  </si>
  <si>
    <t>Promoción de la marca “Territorio Sierra Sur”, en todos los sectores: agroalimentario, turístico, etc.</t>
  </si>
  <si>
    <t>Introducción de una oferta educativa innovadora incluyendo el bilingüismo en todos los CEIPs de la comarca.</t>
  </si>
  <si>
    <t>Puesta en valor y promoción del patrimonio: Elaboración de estudios, ampliación del patrimonio turístico visitable y divulgación de los trabajos de investigación histórica llevados a cabo en el territorio.</t>
  </si>
  <si>
    <t>I.8.1</t>
  </si>
  <si>
    <t>I.8.2</t>
  </si>
  <si>
    <t>I.8.3</t>
  </si>
  <si>
    <t>I.8.4</t>
  </si>
  <si>
    <t>I.8.5</t>
  </si>
  <si>
    <t>I.8.6</t>
  </si>
  <si>
    <t>I.8.7</t>
  </si>
  <si>
    <t>Fomento de acciones innovadoras para el ocio de jóvenes.</t>
  </si>
  <si>
    <t>Atención profesional especializada y coordinada a jóvenes.</t>
  </si>
  <si>
    <t>I.7.1</t>
  </si>
  <si>
    <t>I.7.2</t>
  </si>
  <si>
    <t>Área temática 5. “Articulación, situación social y participación ciudadana”</t>
  </si>
  <si>
    <t xml:space="preserve"> Área temática 6. “Igualdad de género en el medio rural”</t>
  </si>
  <si>
    <t>Área temática 7. “Promoción y fomento de la participación de la juventud rural”</t>
  </si>
  <si>
    <t>I.8</t>
  </si>
  <si>
    <t>I.7</t>
  </si>
  <si>
    <t>I.6</t>
  </si>
  <si>
    <t>I.5</t>
  </si>
  <si>
    <t>I.4</t>
  </si>
  <si>
    <t>I.3</t>
  </si>
  <si>
    <t>I.2</t>
  </si>
  <si>
    <t xml:space="preserve">I.2.1 </t>
  </si>
  <si>
    <t xml:space="preserve">I.2.2 </t>
  </si>
  <si>
    <t>I.3.2</t>
  </si>
  <si>
    <t>Plan Comarcal de Eficiencia Energética.</t>
  </si>
  <si>
    <t>Figura de protección para la Sierra Sur de Jaén.</t>
  </si>
  <si>
    <t>Elaboración de una estrategia comarcal que fomente el uso de energías renovables.</t>
  </si>
  <si>
    <t>Apoyar el reciclaje en todos los ámbitos y sectores de actividad socioeconómica.</t>
  </si>
  <si>
    <t>I.4.1</t>
  </si>
  <si>
    <t>I.4.2</t>
  </si>
  <si>
    <t>I.4.3</t>
  </si>
  <si>
    <t>I.4 4</t>
  </si>
  <si>
    <t>I.5.1</t>
  </si>
  <si>
    <t>Administración electrónica real y efectiva</t>
  </si>
  <si>
    <t>Utilización de las NTIC para el asesoramiento y la formación online</t>
  </si>
  <si>
    <t>I.5.2</t>
  </si>
  <si>
    <t>I.5.3</t>
  </si>
  <si>
    <t>Diseño y oferta de nuevos productos y/o servicios a la población basados en la innovación y NNTT.</t>
  </si>
  <si>
    <t>Elaboración de Programas para la incorporación de lenguaje e imagen inclusiva sin entrar en banalidades los/las.</t>
  </si>
  <si>
    <t>Atención profesional especializada y coordinada a mujeres.</t>
  </si>
  <si>
    <t>Dinamización de la población femenina,  aplicando medidas positivas para fomentar la participación de mujeres en el desarrollo de actividades.</t>
  </si>
  <si>
    <t>I.6.1</t>
  </si>
  <si>
    <t>I.6.2</t>
  </si>
  <si>
    <t>I.6.3</t>
  </si>
  <si>
    <t>Área temática 8. “Comarcal”</t>
  </si>
  <si>
    <t>Área temática 4. “Patrimonio Rural, Medio Ambiente y Lucha contra cambio climático”</t>
  </si>
  <si>
    <t xml:space="preserve">I.1.1.1 </t>
  </si>
  <si>
    <t xml:space="preserve">I.1.1.2 </t>
  </si>
  <si>
    <t xml:space="preserve">I.1.1.3 </t>
  </si>
  <si>
    <t>Conversión hacia la Agricultura Ecológica</t>
  </si>
  <si>
    <t xml:space="preserve">I.1.1.4 </t>
  </si>
  <si>
    <t xml:space="preserve">I.1.2.1 </t>
  </si>
  <si>
    <t xml:space="preserve">I.1.2.2 </t>
  </si>
  <si>
    <t xml:space="preserve">I.1.2.3 </t>
  </si>
  <si>
    <t>Nuevas actividades industriales relacionadas con la I+D+i</t>
  </si>
  <si>
    <t xml:space="preserve">I.1.3.1 </t>
  </si>
  <si>
    <t xml:space="preserve">I.1.3.2 </t>
  </si>
  <si>
    <t xml:space="preserve">I.1.3.3 </t>
  </si>
  <si>
    <t>Oferta de nuevos productos turísticos: Astroturismo (a partir de la calificación de Reserva Starlight), OLEOTURISMO (a partir de la Red de Almazaras para la Interpretación de la Cultura del Aceite), TURISMO TERMAL (a partir de los balnearios y recursos te</t>
  </si>
  <si>
    <r>
      <t>Se incluye a continuación, las Tablas de</t>
    </r>
    <r>
      <rPr>
        <sz val="9"/>
        <color indexed="8"/>
        <rFont val="Calibri"/>
        <family val="2"/>
      </rPr>
      <t xml:space="preserve"> Elementos Innovadores Sociales descritos en el apartado 5.3.3 del epígrafe 5 de la EDL Sierra Sur de Jaén.</t>
    </r>
  </si>
  <si>
    <r>
      <t>Se incluye a continuación, la Batería de 80 Necesidades Priorizadas expuestas</t>
    </r>
    <r>
      <rPr>
        <sz val="8"/>
        <color indexed="8"/>
        <rFont val="Calibri"/>
        <family val="2"/>
      </rPr>
      <t xml:space="preserve"> en el apartado 5.1.3 del epígrafe 5 de la EDL Sierra Sur de Jaén.</t>
    </r>
  </si>
  <si>
    <r>
      <t>Se incluye a continuación, la Batería de Iniciativas innovadoras expuestas</t>
    </r>
    <r>
      <rPr>
        <sz val="8"/>
        <color indexed="8"/>
        <rFont val="Calibri"/>
        <family val="2"/>
      </rPr>
      <t xml:space="preserve"> en el apartado 5.3.2 del epígrafe 5 de la EDL Sierra Sur de Jaén.</t>
    </r>
  </si>
  <si>
    <t xml:space="preserve">Permiten que un servicio o una actuación no productiva emplea sistemas que reducen el coste </t>
  </si>
  <si>
    <t xml:space="preserve">Permiten que un servicio o una actuación no productiva mejore las condiciones del lugar de trabajo </t>
  </si>
  <si>
    <t xml:space="preserve">Permiten que un servicio o una actuación no productiva mejore la distribución de la información </t>
  </si>
  <si>
    <t xml:space="preserve">Permiten que un servicio o una actuación no productiva emplee nuevas fórmulas de financiación </t>
  </si>
  <si>
    <t xml:space="preserve">Permiten que un servicio o una actuación no productiva desarrolle por primera vez acciones de cooperación </t>
  </si>
  <si>
    <t xml:space="preserve">Permiten que un servicio o una actuación no productiva mejore su aprovisionamiento </t>
  </si>
  <si>
    <t xml:space="preserve">Permiten que un servicio o una actuación NP mejore la comunicación de las personas que emplea o de sus asociadas </t>
  </si>
  <si>
    <t xml:space="preserve">Permiten que un servicio o una actuación incorpore nuevas fórmulas de transferencia de conocimiento </t>
  </si>
  <si>
    <t xml:space="preserve">Permiten que un servicio o una actuación NP mejore las relaciones con las personas beneficiarias </t>
  </si>
  <si>
    <t xml:space="preserve">Permiten que un servicio o una actuación NP mejore las condiciones de trabajo </t>
  </si>
  <si>
    <t xml:space="preserve">Permiten que un servicio o una actuación NP reduzca el impacto ambiental </t>
  </si>
  <si>
    <t>ASPECTOS INNOVADORES NO PRODUCTIVOS</t>
  </si>
  <si>
    <t>DESCRIPCIÓN DEL ASPECTO</t>
  </si>
  <si>
    <t>Implantar mecanismos y/o técnicas que reduzcan el impacto medioambiental</t>
  </si>
  <si>
    <t>Mejorar la sanidad y la seguridad alimentaria</t>
  </si>
  <si>
    <t>Repres.:</t>
  </si>
  <si>
    <t xml:space="preserve">Permiten que un servicio o una actuación no productiva aborda nuevas áreas de actuación.
</t>
  </si>
  <si>
    <t>EJEMPLO</t>
  </si>
  <si>
    <t>Una ruta de senderismo se adecúa como ruta fotográfica</t>
  </si>
  <si>
    <t xml:space="preserve">Permiten que un servicio o una actuación no productiva se dirige a nuevas personas o sectores de la población.
</t>
  </si>
  <si>
    <t xml:space="preserve">Permiten que un servicio o una actuación no productiva emplee sistemas que mejoren la calidad.
</t>
  </si>
  <si>
    <t>Un comedor escolar público ofrece gracias al proyecto sus comidas a personas mayores del municipio</t>
  </si>
  <si>
    <t>Sustitución de luminarias públicas por otras más eficientes energéticamente</t>
  </si>
  <si>
    <t>Programa de formación que conduce a que un municipio sea acreditado como amigable para la infancia</t>
  </si>
  <si>
    <t xml:space="preserve">Permiten que un servicio o una actuación no productiva tenga un mayor alcance.
</t>
  </si>
  <si>
    <t>Inversión para la mejora de la accesibilidad a los equipamientos deportivos de un municipio</t>
  </si>
  <si>
    <t xml:space="preserve">Permiten que un servicio o una actuación no productiva mejore en sus procesos.
</t>
  </si>
  <si>
    <t>Introducción de sistemas de dosificación de la dispensación farmacéutica en un centro de día</t>
  </si>
  <si>
    <t xml:space="preserve">Permiten que un servicio o una actuación no productiva introduzca elementos o componentes nuevos.
</t>
  </si>
  <si>
    <t>Un servicio de información juvenil introduce un sistema de corresponsalías juveniles en pedanías</t>
  </si>
  <si>
    <t>Permiten que un servicio o una actuación no productiva conecte de una forma más eficiente con su público objetivo</t>
  </si>
  <si>
    <t>Un servicio de atención a las personas mayores en centro de día incorpora un servicio de vela y arropamiento</t>
  </si>
  <si>
    <t xml:space="preserve">Permiten que un servicio o una actuación no productiva mejore en divulgación o en forma de difundir sus resultados </t>
  </si>
  <si>
    <t>Un centro de interpretación diseña una estrategia de social media</t>
  </si>
  <si>
    <t>Un archivo público ofrece nuevas soluciones para prevenir el deterioro de sus fondos</t>
  </si>
  <si>
    <t>Los parques geológicos de Andalucía desarrollan un sitio Web de avances de sus investigaciones</t>
  </si>
  <si>
    <t>Permiten que un servicio o una actuación no productiva mejore sus sistemas de gestión</t>
  </si>
  <si>
    <t>El servicio de limpieza urbana incorporan cámaras en sus carros para detectar incumplimiento ordenanzas</t>
  </si>
  <si>
    <t>Permiten que un servicio o una actuación no productiva coopere con nuevas entidades</t>
  </si>
  <si>
    <t>Una concejalía juvenil coopera con colectivos LGTB para prevenir prácticas de homofobia</t>
  </si>
  <si>
    <t>Las asociaciones de personas mayores cofinancian sus proyectos con el mecenazgo de una gran empresa</t>
  </si>
  <si>
    <t>El desarrollo de los centros de interpretación oleícolas de las almazaras de una comarca</t>
  </si>
  <si>
    <t>Permiten que un servicio o una actuación no productiva desarrolle nuevas funciones o fórmulas de desarrollo</t>
  </si>
  <si>
    <t>Un mueso introduce recursos tiflológicos para mejorar la experiencia de personas con discapacidad</t>
  </si>
  <si>
    <t>Permiten que un servicio o una actuación no productiva incorpore nuevas tecnologías</t>
  </si>
  <si>
    <t xml:space="preserve"> Se ha creado un sistema de teleformación y aprendizaje colaborativo de mediadores/as juveniles</t>
  </si>
  <si>
    <t xml:space="preserve">Permiten que un servicio o una actuación NP se adapte a las necesidades de las demandas de las personas beneficiarias </t>
  </si>
  <si>
    <t>Un ayuntamiento instala puntos de recogida de envases fitosanitarios evitando vertidos contaminantes a los alimentos.</t>
  </si>
  <si>
    <t xml:space="preserve">Desarrollo o mejora de los sistemas de seguridad y sanidad alimentaria </t>
  </si>
  <si>
    <t>Un ayuntamiento introduce sistemas de ahorro hídrico en sus equipamientos</t>
  </si>
  <si>
    <t>Un curso de árabe para monitores de un centro de menores para mejorar la atención a las personas  alojadas</t>
  </si>
  <si>
    <t>Se crea una mesa de prevención de la violencia de género entre policía local, centro sanitario, colegio…</t>
  </si>
  <si>
    <t>Un centro especial de empleo introduce contenedores para la recepción de residuos a reciclar</t>
  </si>
  <si>
    <t>Un servicio de atención domiciliaria incorpora PDA para el control de las rutinas de las personas usuarias</t>
  </si>
  <si>
    <t>TABLA ELEMENTOS INNOVADORES NO PRODUCTIVOS APLICABLES A LAS LINEAS DE AYUDAS Nº 1 y 2</t>
  </si>
  <si>
    <t>Los equipamientos culturales y deportivos amplían su horario en el programa “Jugamos para conciliar”</t>
  </si>
  <si>
    <t>Un centro de día incorpora sistemas de grúa-desplazamiento personas asistidas para mejorar la ergonomía</t>
  </si>
  <si>
    <t xml:space="preserve">Servicios básicos de abastecimiento o servicios económicos básicos. </t>
  </si>
  <si>
    <t xml:space="preserve">Servicios comerciales y no comerciales especializados. </t>
  </si>
  <si>
    <t xml:space="preserve">Servicios de transporte. </t>
  </si>
  <si>
    <t xml:space="preserve">Servicios a las personas mayores. </t>
  </si>
  <si>
    <t>Equipamientos y servicios deportivos y de ocio.</t>
  </si>
  <si>
    <t xml:space="preserve">Servicios educativos y culturales. </t>
  </si>
  <si>
    <t xml:space="preserve">Servicios sociales básicos. </t>
  </si>
  <si>
    <t xml:space="preserve">Servicios sanitarios especializados. </t>
  </si>
  <si>
    <t xml:space="preserve">Servicios sanitarios básicos. </t>
  </si>
  <si>
    <t xml:space="preserve">Servicios de emergencia y de seguridad. </t>
  </si>
  <si>
    <t xml:space="preserve">Servicios de telecomunicaciones. </t>
  </si>
  <si>
    <t xml:space="preserve">Servicios administrativos. </t>
  </si>
  <si>
    <t>ANEXO-D: SERVICIOS DE PROXIMIDAD EN CRITERIOS DE SELECCIÓN Nº 11 y 22 “ACCESO Y CALIDAD DE LOS S. DE PROXIMIDAD”</t>
  </si>
  <si>
    <t>Se incluye a continuación, la relación de servicios de proximidad de la EDL Sierra Sur de Jaén.</t>
  </si>
  <si>
    <t>CATEGORIA</t>
  </si>
  <si>
    <t>SERVICIO</t>
  </si>
  <si>
    <t>Servicios</t>
  </si>
  <si>
    <t>TABLA DE SERVICIOS DE PROXIMIDAD</t>
  </si>
  <si>
    <t>Complementario</t>
  </si>
  <si>
    <t>Justificación individual en Anexo II</t>
  </si>
  <si>
    <t>ANEXO II: TABLAS DE ELEMENTOS INNOVADORES</t>
  </si>
  <si>
    <t>ANEXO II-2: BATERÍA DE INICIATIVAS INNOVADORAS MANIFESTADAS</t>
  </si>
  <si>
    <t>ANEXO III: TABLA DE NECESIDADES PRIORIZADAS</t>
  </si>
  <si>
    <t>Justifiación individual en Anexo III</t>
  </si>
  <si>
    <t>Si se argumenta la existencia de ese nº de elementos innovadores de forma conveniente se le asigna esta puntuación. (Anexo II-2)</t>
  </si>
  <si>
    <t>No fomenta la participacion juvenil</t>
  </si>
  <si>
    <t>IVA Subvencionable:</t>
  </si>
  <si>
    <t>·    Red de abastecimiento de agua potable</t>
  </si>
  <si>
    <t>·    Red de alcantarillado público</t>
  </si>
  <si>
    <t>·    Red de depuración de aguas residuales</t>
  </si>
  <si>
    <t>·    Recogida selectiva de residuos</t>
  </si>
  <si>
    <t>·    Recogida de envases de productos fitosanitarios</t>
  </si>
  <si>
    <t>·    Oficina de la Tesorería de la SS</t>
  </si>
  <si>
    <t>·    Agencia Tributaria</t>
  </si>
  <si>
    <t>·    Registro de la Propiedad</t>
  </si>
  <si>
    <t>·    Juzgados</t>
  </si>
  <si>
    <t>·    Notaría</t>
  </si>
  <si>
    <t>·    Cobertura teléfono móvil</t>
  </si>
  <si>
    <t>·    Acceso a internet fibra óptica</t>
  </si>
  <si>
    <t>·    Centro abierto de acceso a internet (Guadalinfo o similar)</t>
  </si>
  <si>
    <t>·    Acceso a internet banda ancha convencional</t>
  </si>
  <si>
    <t>·    Cuartel Guardia civil</t>
  </si>
  <si>
    <t>·    Comisaría Policía Nacional</t>
  </si>
  <si>
    <t>·    Bomberos</t>
  </si>
  <si>
    <t>·    Hospital</t>
  </si>
  <si>
    <t>·    Centro de Salud</t>
  </si>
  <si>
    <t>·    Consultorio Médico</t>
  </si>
  <si>
    <t>·    Consultorio Médico Auxiliar</t>
  </si>
  <si>
    <t>·    Consulta de Pediatría</t>
  </si>
  <si>
    <t>·    Fisioterapia</t>
  </si>
  <si>
    <t>·    Psicología</t>
  </si>
  <si>
    <t>·    Óptica</t>
  </si>
  <si>
    <t>·    Trabajador o trabajadora social</t>
  </si>
  <si>
    <t>·    Guardería</t>
  </si>
  <si>
    <t>·    Tanatorio</t>
  </si>
  <si>
    <t>·    Ciclo educativo de 0 a 3 años</t>
  </si>
  <si>
    <t>·    Aula matinal</t>
  </si>
  <si>
    <t>·    Comedor escolar</t>
  </si>
  <si>
    <t>·    Centro de Educación Primaria</t>
  </si>
  <si>
    <t>·    Centro de Educación Secundaria Obligatoria</t>
  </si>
  <si>
    <t>·    Centro de Bachillerato</t>
  </si>
  <si>
    <t>·    Pista deportiva</t>
  </si>
  <si>
    <t>·    Pabellón deportivo cubierto</t>
  </si>
  <si>
    <t>·    Piscina de verano</t>
  </si>
  <si>
    <t>·    Piscina cubierta</t>
  </si>
  <si>
    <t>·    Ludoteca-Escuela Verano o similar</t>
  </si>
  <si>
    <t>·    Centro de día</t>
  </si>
  <si>
    <t>·    Residencia de ancianos</t>
  </si>
  <si>
    <t>·    Ayuda a domicilio</t>
  </si>
  <si>
    <t>·    Estación de tren</t>
  </si>
  <si>
    <t>·    Servicio de autobús</t>
  </si>
  <si>
    <t>·    Banco o Caja Rural</t>
  </si>
  <si>
    <t>·    Gasolinera</t>
  </si>
  <si>
    <t>·    Gestoría</t>
  </si>
  <si>
    <t>·    Albañilería en general</t>
  </si>
  <si>
    <t>·    Electricidad</t>
  </si>
  <si>
    <t>·    Fontanería</t>
  </si>
  <si>
    <t>·    Carpintería</t>
  </si>
  <si>
    <t>·    Peluquería</t>
  </si>
  <si>
    <t>·    Gimnasio</t>
  </si>
  <si>
    <t>·    Ferretería</t>
  </si>
  <si>
    <t>·    Estanco</t>
  </si>
  <si>
    <t>·    Zapatería</t>
  </si>
  <si>
    <t>·    Tienda de confección</t>
  </si>
  <si>
    <t>·    Papelería-Librería</t>
  </si>
  <si>
    <t>·    Recogida de plásticos agrícolas</t>
  </si>
  <si>
    <t>·    Punto limpio</t>
  </si>
  <si>
    <t>·    Recogida no selectiva de residuos</t>
  </si>
  <si>
    <t>·    Alumbrado público</t>
  </si>
  <si>
    <t>·    Acceso a red eléctrica general</t>
  </si>
  <si>
    <t>·    Oficina del SAE</t>
  </si>
  <si>
    <t>·    Oficina del CADE</t>
  </si>
  <si>
    <t>·    Oficina Comarcal Agraria</t>
  </si>
  <si>
    <t>·    Vivero de empresas</t>
  </si>
  <si>
    <t>·    Acceso a internet satelital</t>
  </si>
  <si>
    <t>·    Oficina de correos</t>
  </si>
  <si>
    <t>·    Señal de televisión-radio</t>
  </si>
  <si>
    <t>·    Policía Local</t>
  </si>
  <si>
    <t>·    Centro de Defensa Forestal</t>
  </si>
  <si>
    <t>·    Consulta de Ginecología</t>
  </si>
  <si>
    <t>·    Servicio de Ambulancia Permanente</t>
  </si>
  <si>
    <t>·    Farmacia</t>
  </si>
  <si>
    <t xml:space="preserve">·    Botiquín de Farmacia </t>
  </si>
  <si>
    <t>·    Dentista</t>
  </si>
  <si>
    <t xml:space="preserve">·    Veterinaria </t>
  </si>
  <si>
    <t>·    Crematorio</t>
  </si>
  <si>
    <t>·    Centro de Información Juvenil</t>
  </si>
  <si>
    <t xml:space="preserve">·    Centro de Información a la Mujer </t>
  </si>
  <si>
    <t>·    Equipo de Orientación Educativa</t>
  </si>
  <si>
    <t>·    Centro de Formación Profesional</t>
  </si>
  <si>
    <t>·    Biblioteca</t>
  </si>
  <si>
    <t>·    Casa de la Cultura</t>
  </si>
  <si>
    <t>·    Espacios de actividades escénicas</t>
  </si>
  <si>
    <t>·    Programación actividades culturales</t>
  </si>
  <si>
    <t>·    Parque infantil</t>
  </si>
  <si>
    <t>·    Programa de actividades deportivas</t>
  </si>
  <si>
    <t>·    Rutas de paseo o de senderismo señalizadas</t>
  </si>
  <si>
    <t xml:space="preserve">·    Carril bici </t>
  </si>
  <si>
    <t>·    Centro Tercera Edad</t>
  </si>
  <si>
    <t>·    Parque geriátrico</t>
  </si>
  <si>
    <t>·    Servicio de taxi</t>
  </si>
  <si>
    <t>·    Tienda de muebles</t>
  </si>
  <si>
    <t>·    Tienda de electrodoméstico</t>
  </si>
  <si>
    <t>·    Panadería</t>
  </si>
  <si>
    <t>·    Pastelería</t>
  </si>
  <si>
    <t>·    Carnicería</t>
  </si>
  <si>
    <t>·    Taller mecánico</t>
  </si>
  <si>
    <t>·    Tienda de comestibles</t>
  </si>
  <si>
    <t>·    Supermercado</t>
  </si>
  <si>
    <t>·    Hipermercado</t>
  </si>
  <si>
    <t>·    Centro Comercial</t>
  </si>
  <si>
    <t>·    Bar</t>
  </si>
  <si>
    <t>·    Restaurante</t>
  </si>
  <si>
    <t>·    Hotel / Hostal</t>
  </si>
  <si>
    <t>Zona:</t>
  </si>
  <si>
    <t>Justificación del subcriterio</t>
  </si>
  <si>
    <t>Linea 2 ACTUACIÓN PARA LA VERTEBRACIÓN EMPRESARIAL Y LABORAL, LA FORMACIÓN ORIENTADA AL EMPLEO Y LA INTEGRACIÓN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</si>
</sst>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0\ &quot;€&quot;"/>
    <numFmt numFmtId="167" formatCode="0_ ;\-0\ "/>
  </numFmts>
  <fonts count="55" x14ac:knownFonts="1">
    <font>
      <sz val="11"/>
      <color theme="1"/>
      <name val="Calibri"/>
      <family val="2"/>
      <scheme val="minor"/>
    </font>
    <font>
      <sz val="10"/>
      <name val="MS Sans Serif"/>
      <family val="2"/>
    </font>
    <font>
      <sz val="10"/>
      <name val="Arial"/>
      <family val="2"/>
    </font>
    <font>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b/>
      <sz val="10"/>
      <color theme="1"/>
      <name val="NewsGotT"/>
    </font>
    <font>
      <sz val="10"/>
      <color rgb="FF252525"/>
      <name val="NewsGotT"/>
    </font>
    <font>
      <sz val="8"/>
      <color theme="0"/>
      <name val="Calibri"/>
      <family val="2"/>
      <scheme val="minor"/>
    </font>
    <font>
      <b/>
      <sz val="11"/>
      <color theme="1"/>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sz val="10"/>
      <name val="Calibri"/>
      <family val="2"/>
      <scheme val="minor"/>
    </font>
    <font>
      <i/>
      <sz val="8"/>
      <name val="Calibri"/>
      <family val="2"/>
      <scheme val="minor"/>
    </font>
    <font>
      <sz val="11"/>
      <color rgb="FFFF0000"/>
      <name val="Calibri"/>
      <family val="2"/>
      <scheme val="minor"/>
    </font>
    <font>
      <sz val="11"/>
      <color theme="0" tint="-0.499984740745262"/>
      <name val="Calibri"/>
      <family val="2"/>
      <scheme val="minor"/>
    </font>
    <font>
      <sz val="6"/>
      <color rgb="FFFF0000"/>
      <name val="Calibri"/>
      <family val="2"/>
      <scheme val="minor"/>
    </font>
    <font>
      <sz val="8"/>
      <color rgb="FFFFFF00"/>
      <name val="Calibri"/>
      <family val="2"/>
      <scheme val="minor"/>
    </font>
    <font>
      <sz val="8"/>
      <name val="Calibri"/>
      <family val="2"/>
      <scheme val="minor"/>
    </font>
    <font>
      <sz val="9"/>
      <color rgb="FFFFFF00"/>
      <name val="Calibri"/>
      <family val="2"/>
      <scheme val="minor"/>
    </font>
    <font>
      <sz val="11"/>
      <name val="Calibri"/>
      <family val="2"/>
      <scheme val="minor"/>
    </font>
    <font>
      <sz val="9"/>
      <color theme="0"/>
      <name val="Calibri"/>
      <family val="2"/>
      <scheme val="minor"/>
    </font>
    <font>
      <b/>
      <sz val="9"/>
      <name val="Calibri"/>
      <family val="2"/>
      <scheme val="minor"/>
    </font>
    <font>
      <b/>
      <sz val="8"/>
      <name val="Calibri"/>
      <family val="2"/>
      <scheme val="minor"/>
    </font>
    <font>
      <b/>
      <sz val="11"/>
      <name val="Calibri"/>
      <family val="2"/>
      <scheme val="minor"/>
    </font>
    <font>
      <b/>
      <sz val="8"/>
      <color theme="0"/>
      <name val="Calibri"/>
      <family val="2"/>
      <scheme val="minor"/>
    </font>
    <font>
      <b/>
      <sz val="10"/>
      <name val="Calibri"/>
      <family val="2"/>
      <scheme val="minor"/>
    </font>
    <font>
      <sz val="11"/>
      <color rgb="FFFFFF00"/>
      <name val="Calibri"/>
      <family val="2"/>
      <scheme val="minor"/>
    </font>
    <font>
      <sz val="10"/>
      <color theme="0"/>
      <name val="Calibri"/>
      <family val="2"/>
      <scheme val="minor"/>
    </font>
    <font>
      <sz val="10"/>
      <color rgb="FFFFFF00"/>
      <name val="Calibri"/>
      <family val="2"/>
      <scheme val="minor"/>
    </font>
    <font>
      <b/>
      <sz val="12"/>
      <color theme="0"/>
      <name val="Calibri"/>
      <family val="2"/>
      <scheme val="minor"/>
    </font>
    <font>
      <b/>
      <sz val="9"/>
      <color theme="0"/>
      <name val="Calibri"/>
      <family val="2"/>
      <scheme val="minor"/>
    </font>
    <font>
      <i/>
      <sz val="9"/>
      <name val="Calibri"/>
      <family val="2"/>
      <scheme val="minor"/>
    </font>
    <font>
      <b/>
      <i/>
      <sz val="8"/>
      <color theme="1"/>
      <name val="Calibri"/>
      <family val="2"/>
      <scheme val="minor"/>
    </font>
    <font>
      <b/>
      <sz val="9"/>
      <color theme="1"/>
      <name val="Calibri"/>
      <family val="2"/>
      <scheme val="minor"/>
    </font>
    <font>
      <sz val="9"/>
      <color rgb="FFFF0000"/>
      <name val="Calibri"/>
      <family val="2"/>
      <scheme val="minor"/>
    </font>
    <font>
      <b/>
      <sz val="11"/>
      <color theme="0"/>
      <name val="Calibri"/>
      <family val="2"/>
      <scheme val="minor"/>
    </font>
    <font>
      <b/>
      <sz val="9"/>
      <color rgb="FFFF0000"/>
      <name val="Calibri"/>
      <family val="2"/>
      <scheme val="minor"/>
    </font>
    <font>
      <i/>
      <sz val="9"/>
      <color rgb="FFFF0000"/>
      <name val="Calibri"/>
      <family val="2"/>
      <scheme val="minor"/>
    </font>
    <font>
      <b/>
      <sz val="12"/>
      <color theme="1"/>
      <name val="Calibri"/>
      <family val="2"/>
      <scheme val="minor"/>
    </font>
    <font>
      <b/>
      <sz val="18"/>
      <color theme="0"/>
      <name val="Calibri"/>
      <family val="2"/>
      <scheme val="minor"/>
    </font>
    <font>
      <b/>
      <sz val="16"/>
      <name val="Calibri"/>
      <family val="2"/>
      <scheme val="minor"/>
    </font>
    <font>
      <b/>
      <sz val="14"/>
      <color theme="1"/>
      <name val="Calibri"/>
      <family val="2"/>
      <scheme val="minor"/>
    </font>
    <font>
      <b/>
      <sz val="8"/>
      <color theme="1"/>
      <name val="Calibri"/>
      <family val="2"/>
      <scheme val="minor"/>
    </font>
    <font>
      <b/>
      <sz val="16"/>
      <color theme="0"/>
      <name val="Calibri"/>
      <family val="2"/>
      <scheme val="minor"/>
    </font>
    <font>
      <b/>
      <sz val="11"/>
      <color theme="1"/>
      <name val="NewsGotT"/>
    </font>
    <font>
      <b/>
      <sz val="11"/>
      <color rgb="FFFFFFFF"/>
      <name val="NewsGotT"/>
    </font>
    <font>
      <sz val="5"/>
      <color rgb="FFFF0000"/>
      <name val="Calibri"/>
      <family val="2"/>
      <scheme val="minor"/>
    </font>
    <font>
      <sz val="5"/>
      <color theme="0"/>
      <name val="Calibri"/>
      <family val="2"/>
      <scheme val="minor"/>
    </font>
    <font>
      <sz val="9"/>
      <color indexed="8"/>
      <name val="Calibri"/>
      <family val="2"/>
    </font>
    <font>
      <sz val="8"/>
      <color indexed="8"/>
      <name val="Calibri"/>
      <family val="2"/>
    </font>
    <font>
      <sz val="9"/>
      <name val="Calibri"/>
      <family val="2"/>
      <scheme val="minor"/>
    </font>
  </fonts>
  <fills count="22">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66"/>
        <bgColor indexed="64"/>
      </patternFill>
    </fill>
    <fill>
      <patternFill patternType="solid">
        <fgColor rgb="FF00B050"/>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0" tint="-0.249977111117893"/>
        <bgColor indexed="64"/>
      </patternFill>
    </fill>
  </fills>
  <borders count="1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bottom style="medium">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medium">
        <color theme="0"/>
      </right>
      <top style="thin">
        <color theme="0"/>
      </top>
      <bottom/>
      <diagonal/>
    </border>
    <border>
      <left/>
      <right style="medium">
        <color theme="0"/>
      </right>
      <top style="thin">
        <color theme="0"/>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ck">
        <color rgb="FF00B05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rgb="FF000000"/>
      </left>
      <right/>
      <top style="thin">
        <color rgb="FF000000"/>
      </top>
      <bottom style="thin">
        <color rgb="FF000000"/>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theme="0"/>
      </right>
      <top style="medium">
        <color theme="0"/>
      </top>
      <bottom style="medium">
        <color theme="0"/>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left style="medium">
        <color theme="9" tint="0.79998168889431442"/>
      </left>
      <right style="medium">
        <color theme="9" tint="0.79998168889431442"/>
      </right>
      <top style="medium">
        <color theme="9" tint="0.59996337778862885"/>
      </top>
      <bottom style="medium">
        <color theme="9" tint="0.79998168889431442"/>
      </bottom>
      <diagonal/>
    </border>
    <border>
      <left style="medium">
        <color theme="9" tint="0.79998168889431442"/>
      </left>
      <right style="medium">
        <color theme="9" tint="0.79995117038483843"/>
      </right>
      <top style="medium">
        <color theme="9" tint="0.59996337778862885"/>
      </top>
      <bottom style="medium">
        <color theme="9" tint="0.79995117038483843"/>
      </bottom>
      <diagonal/>
    </border>
    <border>
      <left style="medium">
        <color theme="9" tint="0.59996337778862885"/>
      </left>
      <right style="medium">
        <color theme="9" tint="0.59996337778862885"/>
      </right>
      <top/>
      <bottom style="medium">
        <color theme="9" tint="0.59996337778862885"/>
      </bottom>
      <diagonal/>
    </border>
    <border>
      <left style="medium">
        <color theme="0"/>
      </left>
      <right/>
      <top/>
      <bottom style="medium">
        <color theme="0"/>
      </bottom>
      <diagonal/>
    </border>
    <border>
      <left style="thin">
        <color theme="0"/>
      </left>
      <right/>
      <top style="thin">
        <color theme="0"/>
      </top>
      <bottom style="thin">
        <color theme="0"/>
      </bottom>
      <diagonal/>
    </border>
    <border>
      <left/>
      <right/>
      <top style="medium">
        <color theme="0"/>
      </top>
      <bottom style="medium">
        <color theme="0"/>
      </bottom>
      <diagonal/>
    </border>
    <border>
      <left style="medium">
        <color theme="0"/>
      </left>
      <right/>
      <top style="medium">
        <color theme="0"/>
      </top>
      <bottom/>
      <diagonal/>
    </border>
    <border>
      <left/>
      <right/>
      <top/>
      <bottom style="medium">
        <color theme="0"/>
      </bottom>
      <diagonal/>
    </border>
    <border>
      <left/>
      <right/>
      <top style="thick">
        <color theme="9" tint="-0.499984740745262"/>
      </top>
      <bottom style="thick">
        <color theme="9" tint="-0.499984740745262"/>
      </bottom>
      <diagonal/>
    </border>
    <border>
      <left/>
      <right/>
      <top style="thin">
        <color rgb="FF000000"/>
      </top>
      <bottom style="thin">
        <color rgb="FF000000"/>
      </bottom>
      <diagonal/>
    </border>
    <border>
      <left style="medium">
        <color theme="0"/>
      </left>
      <right style="medium">
        <color theme="0"/>
      </right>
      <top style="medium">
        <color theme="0"/>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theme="0"/>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medium">
        <color theme="9" tint="0.59996337778862885"/>
      </left>
      <right/>
      <top style="medium">
        <color theme="9" tint="0.59996337778862885"/>
      </top>
      <bottom style="medium">
        <color theme="9" tint="0.59996337778862885"/>
      </bottom>
      <diagonal/>
    </border>
    <border>
      <left/>
      <right style="medium">
        <color theme="9" tint="0.59996337778862885"/>
      </right>
      <top style="medium">
        <color theme="9" tint="0.59996337778862885"/>
      </top>
      <bottom style="medium">
        <color theme="9" tint="0.59996337778862885"/>
      </bottom>
      <diagonal/>
    </border>
    <border>
      <left/>
      <right/>
      <top style="medium">
        <color theme="9" tint="0.59996337778862885"/>
      </top>
      <bottom style="medium">
        <color theme="9" tint="0.59996337778862885"/>
      </bottom>
      <diagonal/>
    </border>
    <border>
      <left/>
      <right style="medium">
        <color theme="6" tint="0.59996337778862885"/>
      </right>
      <top style="medium">
        <color theme="0"/>
      </top>
      <bottom style="medium">
        <color theme="0"/>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theme="0"/>
      </top>
      <bottom style="medium">
        <color theme="9" tint="0.59996337778862885"/>
      </bottom>
      <diagonal/>
    </border>
    <border>
      <left style="medium">
        <color theme="0"/>
      </left>
      <right/>
      <top style="medium">
        <color theme="9" tint="0.59996337778862885"/>
      </top>
      <bottom style="medium">
        <color theme="9" tint="0.59996337778862885"/>
      </bottom>
      <diagonal/>
    </border>
    <border>
      <left style="medium">
        <color theme="0"/>
      </left>
      <right/>
      <top style="medium">
        <color theme="0"/>
      </top>
      <bottom style="medium">
        <color theme="9" tint="0.59996337778862885"/>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rgb="FF000000"/>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rgb="FF000000"/>
      </left>
      <right/>
      <top style="double">
        <color indexed="64"/>
      </top>
      <bottom style="thin">
        <color rgb="FF000000"/>
      </bottom>
      <diagonal/>
    </border>
    <border>
      <left/>
      <right/>
      <top style="double">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rgb="FF000000"/>
      </bottom>
      <diagonal/>
    </border>
    <border>
      <left style="medium">
        <color indexed="64"/>
      </left>
      <right/>
      <top style="medium">
        <color indexed="64"/>
      </top>
      <bottom style="thin">
        <color rgb="FF000000"/>
      </bottom>
      <diagonal/>
    </border>
    <border>
      <left style="thin">
        <color rgb="FF000000"/>
      </left>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9" tint="0.59996337778862885"/>
      </bottom>
      <diagonal/>
    </border>
    <border>
      <left/>
      <right style="medium">
        <color indexed="64"/>
      </right>
      <top style="medium">
        <color theme="9" tint="0.59996337778862885"/>
      </top>
      <bottom style="medium">
        <color theme="9" tint="0.59996337778862885"/>
      </bottom>
      <diagonal/>
    </border>
    <border>
      <left style="medium">
        <color indexed="64"/>
      </left>
      <right/>
      <top/>
      <bottom style="medium">
        <color theme="0"/>
      </bottom>
      <diagonal/>
    </border>
    <border>
      <left style="medium">
        <color theme="0"/>
      </left>
      <right style="medium">
        <color indexed="64"/>
      </right>
      <top style="medium">
        <color theme="0"/>
      </top>
      <bottom style="medium">
        <color theme="0"/>
      </bottom>
      <diagonal/>
    </border>
    <border>
      <left style="medium">
        <color theme="9" tint="0.59996337778862885"/>
      </left>
      <right style="medium">
        <color indexed="64"/>
      </right>
      <top/>
      <bottom style="medium">
        <color theme="9" tint="0.59996337778862885"/>
      </bottom>
      <diagonal/>
    </border>
    <border>
      <left style="medium">
        <color theme="9" tint="0.79998168889431442"/>
      </left>
      <right style="medium">
        <color indexed="64"/>
      </right>
      <top style="medium">
        <color theme="9" tint="0.59996337778862885"/>
      </top>
      <bottom style="medium">
        <color theme="9" tint="0.79998168889431442"/>
      </bottom>
      <diagonal/>
    </border>
    <border>
      <left style="medium">
        <color theme="0"/>
      </left>
      <right/>
      <top style="medium">
        <color theme="0"/>
      </top>
      <bottom style="medium">
        <color indexed="64"/>
      </bottom>
      <diagonal/>
    </border>
    <border>
      <left/>
      <right style="medium">
        <color theme="6" tint="0.59996337778862885"/>
      </right>
      <top style="medium">
        <color theme="0"/>
      </top>
      <bottom style="medium">
        <color indexed="64"/>
      </bottom>
      <diagonal/>
    </border>
    <border>
      <left style="medium">
        <color theme="9" tint="0.79998168889431442"/>
      </left>
      <right style="medium">
        <color theme="9" tint="0.79998168889431442"/>
      </right>
      <top style="medium">
        <color theme="9" tint="0.59996337778862885"/>
      </top>
      <bottom style="medium">
        <color indexed="64"/>
      </bottom>
      <diagonal/>
    </border>
    <border>
      <left style="medium">
        <color theme="9" tint="0.59996337778862885"/>
      </left>
      <right/>
      <top style="medium">
        <color theme="9" tint="0.59996337778862885"/>
      </top>
      <bottom style="medium">
        <color indexed="64"/>
      </bottom>
      <diagonal/>
    </border>
    <border>
      <left/>
      <right/>
      <top style="medium">
        <color theme="9" tint="0.59996337778862885"/>
      </top>
      <bottom style="medium">
        <color indexed="64"/>
      </bottom>
      <diagonal/>
    </border>
    <border>
      <left/>
      <right style="medium">
        <color indexed="64"/>
      </right>
      <top style="medium">
        <color theme="9" tint="0.59996337778862885"/>
      </top>
      <bottom style="medium">
        <color indexed="64"/>
      </bottom>
      <diagonal/>
    </border>
    <border>
      <left style="medium">
        <color theme="0"/>
      </left>
      <right style="medium">
        <color indexed="64"/>
      </right>
      <top/>
      <bottom style="medium">
        <color theme="0"/>
      </bottom>
      <diagonal/>
    </border>
    <border>
      <left/>
      <right style="medium">
        <color theme="9" tint="0.59996337778862885"/>
      </right>
      <top style="medium">
        <color theme="9" tint="0.59996337778862885"/>
      </top>
      <bottom style="medium">
        <color indexed="64"/>
      </bottom>
      <diagonal/>
    </border>
    <border>
      <left style="medium">
        <color theme="9" tint="0.59996337778862885"/>
      </left>
      <right style="medium">
        <color theme="9" tint="0.59996337778862885"/>
      </right>
      <top style="medium">
        <color theme="9" tint="0.59996337778862885"/>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style="medium">
        <color indexed="64"/>
      </right>
      <top style="medium">
        <color indexed="64"/>
      </top>
      <bottom style="medium">
        <color theme="0"/>
      </bottom>
      <diagonal/>
    </border>
    <border>
      <left style="medium">
        <color theme="9" tint="0.59996337778862885"/>
      </left>
      <right style="medium">
        <color theme="9" tint="0.59996337778862885"/>
      </right>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indexed="64"/>
      </top>
      <bottom/>
      <diagonal/>
    </border>
    <border>
      <left style="medium">
        <color indexed="64"/>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9" tint="0.59996337778862885"/>
      </left>
      <right style="medium">
        <color indexed="64"/>
      </right>
      <top style="medium">
        <color theme="9" tint="0.59996337778862885"/>
      </top>
      <bottom style="medium">
        <color theme="9" tint="0.59996337778862885"/>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top/>
      <bottom/>
      <diagonal/>
    </border>
    <border>
      <left style="medium">
        <color theme="9"/>
      </left>
      <right style="medium">
        <color theme="9"/>
      </right>
      <top/>
      <bottom/>
      <diagonal/>
    </border>
    <border>
      <left style="medium">
        <color theme="0"/>
      </left>
      <right style="medium">
        <color indexed="64"/>
      </right>
      <top/>
      <bottom/>
      <diagonal/>
    </border>
    <border>
      <left style="medium">
        <color theme="9" tint="0.59996337778862885"/>
      </left>
      <right/>
      <top style="medium">
        <color theme="9" tint="0.59996337778862885"/>
      </top>
      <bottom/>
      <diagonal/>
    </border>
    <border>
      <left/>
      <right/>
      <top style="medium">
        <color theme="9" tint="0.59996337778862885"/>
      </top>
      <bottom/>
      <diagonal/>
    </border>
    <border>
      <left style="medium">
        <color theme="9" tint="0.59996337778862885"/>
      </left>
      <right style="medium">
        <color theme="9" tint="0.59996337778862885"/>
      </right>
      <top style="medium">
        <color theme="9" tint="0.59996337778862885"/>
      </top>
      <bottom/>
      <diagonal/>
    </border>
    <border>
      <left style="medium">
        <color theme="0"/>
      </left>
      <right style="medium">
        <color indexed="64"/>
      </right>
      <top style="medium">
        <color theme="0"/>
      </top>
      <bottom/>
      <diagonal/>
    </border>
    <border>
      <left style="medium">
        <color indexed="64"/>
      </left>
      <right/>
      <top style="thin">
        <color theme="0"/>
      </top>
      <bottom style="thin">
        <color theme="0"/>
      </bottom>
      <diagonal/>
    </border>
    <border>
      <left/>
      <right/>
      <top style="thin">
        <color theme="0"/>
      </top>
      <bottom style="thin">
        <color theme="0"/>
      </bottom>
      <diagonal/>
    </border>
    <border>
      <left style="medium">
        <color theme="0"/>
      </left>
      <right/>
      <top style="thin">
        <color theme="0"/>
      </top>
      <bottom style="thin">
        <color theme="0"/>
      </bottom>
      <diagonal/>
    </border>
    <border>
      <left style="medium">
        <color theme="9"/>
      </left>
      <right style="medium">
        <color theme="9"/>
      </right>
      <top style="thin">
        <color theme="0"/>
      </top>
      <bottom style="thin">
        <color theme="0"/>
      </bottom>
      <diagonal/>
    </border>
    <border>
      <left style="medium">
        <color theme="0"/>
      </left>
      <right style="medium">
        <color indexed="64"/>
      </right>
      <top style="thin">
        <color theme="0"/>
      </top>
      <bottom style="thin">
        <color theme="0"/>
      </bottom>
      <diagonal/>
    </border>
    <border>
      <left style="medium">
        <color indexed="64"/>
      </left>
      <right style="thin">
        <color rgb="FF000000"/>
      </right>
      <top/>
      <bottom/>
      <diagonal/>
    </border>
    <border>
      <left style="thin">
        <color rgb="FF000000"/>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ck">
        <color theme="9" tint="-0.499984740745262"/>
      </right>
      <top style="thick">
        <color theme="9" tint="-0.499984740745262"/>
      </top>
      <bottom/>
      <diagonal/>
    </border>
    <border>
      <left style="thick">
        <color theme="9" tint="-0.499984740745262"/>
      </left>
      <right style="thick">
        <color theme="9" tint="-0.499984740745262"/>
      </right>
      <top/>
      <bottom style="thick">
        <color theme="9" tint="-0.499984740745262"/>
      </bottom>
      <diagonal/>
    </border>
    <border>
      <left style="thin">
        <color theme="9" tint="-0.499984740745262"/>
      </left>
      <right style="thin">
        <color theme="9" tint="-0.499984740745262"/>
      </right>
      <top style="thick">
        <color theme="9" tint="-0.499984740745262"/>
      </top>
      <bottom style="thin">
        <color theme="9" tint="-0.499984740745262"/>
      </bottom>
      <diagonal/>
    </border>
    <border>
      <left style="thick">
        <color auto="1"/>
      </left>
      <right style="thick">
        <color auto="1"/>
      </right>
      <top style="thick">
        <color auto="1"/>
      </top>
      <bottom style="thick">
        <color auto="1"/>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style="thick">
        <color theme="9" tint="-0.499984740745262"/>
      </left>
      <right style="thick">
        <color theme="9" tint="-0.499984740745262"/>
      </right>
      <top style="thick">
        <color theme="9" tint="-0.499984740745262"/>
      </top>
      <bottom/>
      <diagonal/>
    </border>
    <border>
      <left style="thick">
        <color theme="9" tint="-0.499984740745262"/>
      </left>
      <right style="thick">
        <color theme="9" tint="-0.499984740745262"/>
      </right>
      <top style="thick">
        <color auto="1"/>
      </top>
      <bottom style="thick">
        <color theme="9" tint="-0.499984740745262"/>
      </bottom>
      <diagonal/>
    </border>
    <border>
      <left style="thick">
        <color theme="9" tint="-0.499984740745262"/>
      </left>
      <right/>
      <top/>
      <bottom style="medium">
        <color indexed="64"/>
      </bottom>
      <diagonal/>
    </border>
    <border>
      <left/>
      <right style="thick">
        <color theme="9" tint="-0.499984740745262"/>
      </right>
      <top/>
      <bottom style="medium">
        <color indexed="64"/>
      </bottom>
      <diagonal/>
    </border>
    <border>
      <left style="medium">
        <color indexed="64"/>
      </left>
      <right style="medium">
        <color theme="9" tint="-0.499984740745262"/>
      </right>
      <top style="medium">
        <color indexed="64"/>
      </top>
      <bottom style="medium">
        <color theme="9" tint="-0.499984740745262"/>
      </bottom>
      <diagonal/>
    </border>
    <border>
      <left style="medium">
        <color theme="9" tint="-0.499984740745262"/>
      </left>
      <right style="medium">
        <color theme="9" tint="-0.499984740745262"/>
      </right>
      <top style="medium">
        <color indexed="64"/>
      </top>
      <bottom style="medium">
        <color theme="9" tint="-0.499984740745262"/>
      </bottom>
      <diagonal/>
    </border>
    <border>
      <left style="medium">
        <color theme="9" tint="-0.499984740745262"/>
      </left>
      <right style="medium">
        <color indexed="64"/>
      </right>
      <top style="medium">
        <color indexed="64"/>
      </top>
      <bottom style="medium">
        <color theme="9" tint="-0.499984740745262"/>
      </bottom>
      <diagonal/>
    </border>
    <border>
      <left style="thick">
        <color auto="1"/>
      </left>
      <right style="thick">
        <color auto="1"/>
      </right>
      <top style="thick">
        <color auto="1"/>
      </top>
      <bottom/>
      <diagonal/>
    </border>
  </borders>
  <cellStyleXfs count="5">
    <xf numFmtId="0" fontId="0" fillId="0" borderId="0"/>
    <xf numFmtId="16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cellStyleXfs>
  <cellXfs count="549">
    <xf numFmtId="0" fontId="0" fillId="0" borderId="0" xfId="0"/>
    <xf numFmtId="0" fontId="0" fillId="0" borderId="0" xfId="0" applyFont="1" applyProtection="1"/>
    <xf numFmtId="0" fontId="4" fillId="0" borderId="0" xfId="0" applyFont="1" applyProtection="1"/>
    <xf numFmtId="0" fontId="5" fillId="2" borderId="0" xfId="0" applyFont="1" applyFill="1" applyAlignment="1">
      <alignment horizontal="left"/>
    </xf>
    <xf numFmtId="0" fontId="5" fillId="0" borderId="0" xfId="0" applyFont="1"/>
    <xf numFmtId="0" fontId="5" fillId="0" borderId="0" xfId="0" applyFont="1" applyAlignment="1">
      <alignment horizontal="left"/>
    </xf>
    <xf numFmtId="0" fontId="5" fillId="0" borderId="0" xfId="0" quotePrefix="1" applyFont="1"/>
    <xf numFmtId="0" fontId="5" fillId="2" borderId="0" xfId="0" applyFont="1" applyFill="1"/>
    <xf numFmtId="0" fontId="5" fillId="0" borderId="0" xfId="0" applyFont="1" applyAlignment="1">
      <alignment horizontal="right"/>
    </xf>
    <xf numFmtId="165" fontId="5" fillId="0" borderId="0" xfId="1" applyNumberFormat="1" applyFont="1"/>
    <xf numFmtId="0" fontId="6" fillId="0" borderId="11" xfId="0" applyFont="1" applyBorder="1" applyAlignment="1">
      <alignment horizontal="center" vertical="center"/>
    </xf>
    <xf numFmtId="0" fontId="7" fillId="0" borderId="0" xfId="0" applyFont="1" applyAlignment="1">
      <alignment horizontal="left"/>
    </xf>
    <xf numFmtId="0" fontId="7" fillId="0" borderId="0" xfId="0" applyFont="1"/>
    <xf numFmtId="165" fontId="7" fillId="0" borderId="0" xfId="0" applyNumberFormat="1" applyFont="1"/>
    <xf numFmtId="0" fontId="5" fillId="0" borderId="0" xfId="0" applyFont="1" applyAlignment="1">
      <alignment vertical="center"/>
    </xf>
    <xf numFmtId="0" fontId="8" fillId="3" borderId="12" xfId="0" applyFont="1" applyFill="1" applyBorder="1" applyAlignment="1">
      <alignment vertical="top" wrapText="1"/>
    </xf>
    <xf numFmtId="0" fontId="9" fillId="3" borderId="13" xfId="0" applyFont="1" applyFill="1" applyBorder="1" applyAlignment="1">
      <alignment horizontal="center"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vertical="top" wrapText="1"/>
    </xf>
    <xf numFmtId="9" fontId="9" fillId="3" borderId="14" xfId="4" applyFont="1" applyFill="1" applyBorder="1" applyAlignment="1">
      <alignment vertical="top" wrapText="1"/>
    </xf>
    <xf numFmtId="0" fontId="8" fillId="4" borderId="12" xfId="0" applyFont="1" applyFill="1" applyBorder="1" applyAlignment="1">
      <alignment vertical="top" wrapText="1"/>
    </xf>
    <xf numFmtId="0" fontId="9" fillId="4" borderId="13" xfId="0" applyFont="1" applyFill="1" applyBorder="1" applyAlignment="1">
      <alignment horizontal="center"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vertical="top" wrapText="1"/>
    </xf>
    <xf numFmtId="9" fontId="9" fillId="4" borderId="14" xfId="4" applyFont="1" applyFill="1" applyBorder="1" applyAlignment="1">
      <alignment vertical="top" wrapText="1"/>
    </xf>
    <xf numFmtId="14" fontId="5" fillId="0" borderId="0" xfId="0" applyNumberFormat="1" applyFont="1" applyAlignment="1">
      <alignment horizontal="left"/>
    </xf>
    <xf numFmtId="167" fontId="5" fillId="0" borderId="0" xfId="1" applyNumberFormat="1" applyFont="1" applyAlignment="1">
      <alignment horizontal="right"/>
    </xf>
    <xf numFmtId="0" fontId="0" fillId="0" borderId="0" xfId="0" applyFont="1"/>
    <xf numFmtId="0" fontId="11" fillId="0" borderId="0" xfId="0" applyFont="1"/>
    <xf numFmtId="4" fontId="5" fillId="0" borderId="0" xfId="0" applyNumberFormat="1" applyFont="1"/>
    <xf numFmtId="10" fontId="13" fillId="0" borderId="0" xfId="0" applyNumberFormat="1" applyFont="1"/>
    <xf numFmtId="0" fontId="5"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12" fillId="0" borderId="0" xfId="0" applyFont="1" applyAlignment="1" applyProtection="1">
      <alignment wrapText="1"/>
      <protection locked="0"/>
    </xf>
    <xf numFmtId="4" fontId="14" fillId="0" borderId="0" xfId="0" applyNumberFormat="1" applyFont="1" applyAlignment="1" applyProtection="1">
      <alignment horizontal="center"/>
      <protection locked="0"/>
    </xf>
    <xf numFmtId="0" fontId="5" fillId="0" borderId="0" xfId="0" applyFont="1" applyAlignment="1" applyProtection="1">
      <alignment horizontal="left"/>
    </xf>
    <xf numFmtId="0" fontId="12" fillId="0" borderId="0" xfId="0" applyFont="1" applyAlignment="1" applyProtection="1">
      <alignment wrapText="1"/>
    </xf>
    <xf numFmtId="0" fontId="0" fillId="0" borderId="5" xfId="0" applyFont="1" applyBorder="1" applyAlignment="1" applyProtection="1">
      <alignment horizontal="left"/>
    </xf>
    <xf numFmtId="0" fontId="0" fillId="0" borderId="0" xfId="0" applyFont="1" applyAlignment="1" applyProtection="1">
      <alignment vertical="center"/>
    </xf>
    <xf numFmtId="0" fontId="4" fillId="0" borderId="0" xfId="0" applyFont="1" applyAlignment="1" applyProtection="1">
      <alignment horizontal="left"/>
    </xf>
    <xf numFmtId="0" fontId="11" fillId="8" borderId="16" xfId="0" applyFont="1" applyFill="1" applyBorder="1" applyAlignment="1" applyProtection="1">
      <alignment vertical="center" wrapText="1"/>
    </xf>
    <xf numFmtId="0" fontId="17" fillId="0" borderId="0" xfId="0" applyFont="1" applyProtection="1"/>
    <xf numFmtId="0" fontId="18" fillId="0" borderId="0" xfId="0" applyFont="1" applyAlignment="1" applyProtection="1">
      <alignment horizontal="center"/>
    </xf>
    <xf numFmtId="0" fontId="0" fillId="0" borderId="0" xfId="0" applyFont="1" applyAlignment="1">
      <alignment vertical="center"/>
    </xf>
    <xf numFmtId="0" fontId="19" fillId="0" borderId="0" xfId="0" applyFont="1" applyAlignment="1">
      <alignment horizontal="left"/>
    </xf>
    <xf numFmtId="0" fontId="19" fillId="0" borderId="0" xfId="0" applyFont="1" applyAlignment="1" applyProtection="1">
      <alignment horizontal="left"/>
      <protection locked="0"/>
    </xf>
    <xf numFmtId="0" fontId="10" fillId="10" borderId="22" xfId="0" applyFont="1" applyFill="1" applyBorder="1" applyAlignment="1" applyProtection="1">
      <alignment horizontal="center" wrapText="1"/>
    </xf>
    <xf numFmtId="0" fontId="10" fillId="10" borderId="22" xfId="0" applyFont="1" applyFill="1" applyBorder="1" applyAlignment="1" applyProtection="1">
      <alignment horizontal="left"/>
    </xf>
    <xf numFmtId="0" fontId="20" fillId="10" borderId="22" xfId="0" applyFont="1" applyFill="1" applyBorder="1" applyProtection="1"/>
    <xf numFmtId="0" fontId="21" fillId="10" borderId="22" xfId="0" applyFont="1" applyFill="1" applyBorder="1" applyProtection="1"/>
    <xf numFmtId="0" fontId="22" fillId="10" borderId="22" xfId="0" applyFont="1" applyFill="1" applyBorder="1" applyAlignment="1" applyProtection="1">
      <alignment horizontal="center"/>
    </xf>
    <xf numFmtId="0" fontId="23" fillId="10" borderId="22" xfId="0" applyFont="1" applyFill="1" applyBorder="1" applyProtection="1"/>
    <xf numFmtId="0" fontId="24" fillId="10" borderId="22" xfId="0" applyFont="1" applyFill="1" applyBorder="1" applyAlignment="1" applyProtection="1"/>
    <xf numFmtId="0" fontId="26" fillId="10" borderId="22" xfId="0" applyFont="1" applyFill="1" applyBorder="1" applyAlignment="1" applyProtection="1">
      <alignment horizontal="left" vertical="center"/>
    </xf>
    <xf numFmtId="0" fontId="21" fillId="10" borderId="22" xfId="0" applyFont="1" applyFill="1" applyBorder="1" applyAlignment="1" applyProtection="1">
      <alignment horizontal="left" vertical="center" wrapText="1"/>
    </xf>
    <xf numFmtId="0" fontId="25" fillId="10" borderId="22" xfId="0" applyFont="1" applyFill="1" applyBorder="1" applyAlignment="1" applyProtection="1">
      <alignment horizontal="left" vertical="center" wrapText="1"/>
    </xf>
    <xf numFmtId="0" fontId="27" fillId="10" borderId="22" xfId="0" applyFont="1" applyFill="1" applyBorder="1" applyAlignment="1" applyProtection="1">
      <alignment horizontal="left" vertical="center"/>
    </xf>
    <xf numFmtId="0" fontId="20" fillId="10" borderId="22" xfId="0" applyFont="1" applyFill="1" applyBorder="1" applyAlignment="1" applyProtection="1">
      <alignment vertical="top"/>
    </xf>
    <xf numFmtId="0" fontId="22" fillId="10" borderId="22" xfId="0" applyFont="1" applyFill="1" applyBorder="1" applyAlignment="1" applyProtection="1">
      <alignment vertical="center" wrapText="1"/>
    </xf>
    <xf numFmtId="0" fontId="27" fillId="10" borderId="22" xfId="0" applyFont="1" applyFill="1" applyBorder="1" applyProtection="1"/>
    <xf numFmtId="0" fontId="21" fillId="10" borderId="22" xfId="0" applyFont="1" applyFill="1" applyBorder="1" applyAlignment="1" applyProtection="1">
      <alignment vertical="center" wrapText="1"/>
    </xf>
    <xf numFmtId="0" fontId="30" fillId="10" borderId="22" xfId="0" applyFont="1" applyFill="1" applyBorder="1" applyAlignment="1" applyProtection="1">
      <alignment vertical="top"/>
    </xf>
    <xf numFmtId="14" fontId="29" fillId="4" borderId="22" xfId="0" applyNumberFormat="1" applyFont="1" applyFill="1" applyBorder="1" applyAlignment="1" applyProtection="1">
      <alignment horizontal="left" vertical="center" wrapText="1"/>
      <protection locked="0"/>
    </xf>
    <xf numFmtId="4" fontId="31" fillId="10" borderId="22" xfId="0" applyNumberFormat="1" applyFont="1" applyFill="1" applyBorder="1" applyAlignment="1" applyProtection="1"/>
    <xf numFmtId="10" fontId="16" fillId="10" borderId="22" xfId="0" applyNumberFormat="1" applyFont="1" applyFill="1" applyBorder="1" applyAlignment="1" applyProtection="1">
      <alignment horizontal="center"/>
    </xf>
    <xf numFmtId="0" fontId="32" fillId="10" borderId="22" xfId="0" applyFont="1" applyFill="1" applyBorder="1" applyAlignment="1" applyProtection="1">
      <alignment vertical="top"/>
    </xf>
    <xf numFmtId="164" fontId="32" fillId="10" borderId="22" xfId="1" applyFont="1" applyFill="1" applyBorder="1" applyAlignment="1" applyProtection="1">
      <alignment vertical="top"/>
    </xf>
    <xf numFmtId="14" fontId="29" fillId="6" borderId="22" xfId="0" applyNumberFormat="1" applyFont="1" applyFill="1" applyBorder="1" applyAlignment="1" applyProtection="1">
      <alignment horizontal="left" vertical="center" wrapText="1"/>
    </xf>
    <xf numFmtId="0" fontId="33" fillId="11" borderId="19" xfId="0" applyFont="1" applyFill="1" applyBorder="1" applyAlignment="1" applyProtection="1">
      <alignment horizontal="left" vertical="center" wrapText="1"/>
    </xf>
    <xf numFmtId="0" fontId="34" fillId="11" borderId="19" xfId="0" applyFont="1" applyFill="1" applyBorder="1" applyAlignment="1" applyProtection="1">
      <alignment vertical="center" wrapText="1"/>
    </xf>
    <xf numFmtId="0" fontId="28" fillId="11" borderId="19" xfId="0" applyFont="1" applyFill="1" applyBorder="1" applyAlignment="1" applyProtection="1">
      <alignment vertical="center" wrapText="1"/>
    </xf>
    <xf numFmtId="0" fontId="17" fillId="11" borderId="19" xfId="0" applyFont="1" applyFill="1" applyBorder="1" applyProtection="1"/>
    <xf numFmtId="0" fontId="10" fillId="11" borderId="19" xfId="0" applyFont="1" applyFill="1" applyBorder="1" applyAlignment="1" applyProtection="1">
      <alignment vertical="center" wrapText="1"/>
    </xf>
    <xf numFmtId="0" fontId="12" fillId="12" borderId="19" xfId="0" applyFont="1" applyFill="1" applyBorder="1" applyAlignment="1" applyProtection="1">
      <alignment vertical="center" wrapText="1"/>
    </xf>
    <xf numFmtId="0" fontId="4" fillId="12" borderId="19" xfId="0" applyFont="1" applyFill="1" applyBorder="1" applyAlignment="1" applyProtection="1">
      <alignment vertical="center" wrapText="1"/>
    </xf>
    <xf numFmtId="0" fontId="12" fillId="13" borderId="19" xfId="0" applyFont="1" applyFill="1" applyBorder="1" applyAlignment="1" applyProtection="1">
      <alignment vertical="center" wrapText="1"/>
    </xf>
    <xf numFmtId="0" fontId="4" fillId="13" borderId="19" xfId="0" applyFont="1" applyFill="1" applyBorder="1" applyAlignment="1" applyProtection="1">
      <alignment vertical="center" wrapText="1"/>
    </xf>
    <xf numFmtId="0" fontId="10" fillId="11" borderId="26" xfId="0" applyFont="1" applyFill="1" applyBorder="1" applyAlignment="1" applyProtection="1">
      <alignment vertical="center" wrapText="1"/>
    </xf>
    <xf numFmtId="0" fontId="0" fillId="12" borderId="20" xfId="0" applyFont="1" applyFill="1" applyBorder="1" applyAlignment="1" applyProtection="1">
      <alignment vertical="center" wrapText="1"/>
    </xf>
    <xf numFmtId="0" fontId="4" fillId="12" borderId="26" xfId="0" applyFont="1" applyFill="1" applyBorder="1" applyAlignment="1" applyProtection="1">
      <alignment vertical="center" wrapText="1"/>
    </xf>
    <xf numFmtId="0" fontId="0" fillId="13" borderId="20" xfId="0" applyFont="1" applyFill="1" applyBorder="1" applyAlignment="1" applyProtection="1">
      <alignment vertical="center" wrapText="1"/>
    </xf>
    <xf numFmtId="0" fontId="4" fillId="13" borderId="26" xfId="0" applyFont="1" applyFill="1" applyBorder="1" applyAlignment="1" applyProtection="1">
      <alignment vertical="center" wrapText="1"/>
    </xf>
    <xf numFmtId="0" fontId="27" fillId="14" borderId="19" xfId="0" applyFont="1" applyFill="1" applyBorder="1" applyAlignment="1" applyProtection="1">
      <alignment vertical="center" wrapText="1"/>
    </xf>
    <xf numFmtId="4" fontId="5" fillId="13" borderId="20" xfId="0" applyNumberFormat="1" applyFont="1" applyFill="1" applyBorder="1" applyAlignment="1" applyProtection="1">
      <alignment horizontal="right" vertical="center" wrapText="1"/>
    </xf>
    <xf numFmtId="4" fontId="5" fillId="12" borderId="20" xfId="0" applyNumberFormat="1" applyFont="1" applyFill="1" applyBorder="1" applyAlignment="1" applyProtection="1">
      <alignment horizontal="right" vertical="center" wrapText="1"/>
    </xf>
    <xf numFmtId="4" fontId="5" fillId="4" borderId="27" xfId="0" applyNumberFormat="1" applyFont="1" applyFill="1" applyBorder="1" applyAlignment="1" applyProtection="1">
      <alignment vertical="center" wrapText="1"/>
      <protection locked="0"/>
    </xf>
    <xf numFmtId="10" fontId="16" fillId="5" borderId="27" xfId="0" applyNumberFormat="1" applyFont="1" applyFill="1" applyBorder="1" applyAlignment="1" applyProtection="1">
      <alignment horizontal="right"/>
    </xf>
    <xf numFmtId="10" fontId="35" fillId="5" borderId="27" xfId="0" applyNumberFormat="1" applyFont="1" applyFill="1" applyBorder="1" applyAlignment="1" applyProtection="1">
      <alignment horizontal="right"/>
    </xf>
    <xf numFmtId="4" fontId="5" fillId="4" borderId="28" xfId="0" applyNumberFormat="1" applyFont="1" applyFill="1" applyBorder="1" applyAlignment="1" applyProtection="1">
      <alignment vertical="center" wrapText="1"/>
      <protection locked="0"/>
    </xf>
    <xf numFmtId="10" fontId="16" fillId="4" borderId="29" xfId="0" applyNumberFormat="1" applyFont="1" applyFill="1" applyBorder="1" applyAlignment="1" applyProtection="1">
      <alignment horizontal="right"/>
    </xf>
    <xf numFmtId="10" fontId="35" fillId="4" borderId="28" xfId="4" applyNumberFormat="1" applyFont="1" applyFill="1" applyBorder="1"/>
    <xf numFmtId="4" fontId="5" fillId="4" borderId="30" xfId="0" applyNumberFormat="1" applyFont="1" applyFill="1" applyBorder="1" applyAlignment="1" applyProtection="1">
      <alignment vertical="center" wrapText="1"/>
      <protection locked="0"/>
    </xf>
    <xf numFmtId="4" fontId="7" fillId="15" borderId="20" xfId="0" applyNumberFormat="1" applyFont="1" applyFill="1" applyBorder="1" applyAlignment="1" applyProtection="1">
      <alignment vertical="center" wrapText="1"/>
    </xf>
    <xf numFmtId="4" fontId="7" fillId="16" borderId="19" xfId="0" applyNumberFormat="1" applyFont="1" applyFill="1" applyBorder="1" applyAlignment="1" applyProtection="1">
      <alignment vertical="center" wrapText="1"/>
    </xf>
    <xf numFmtId="10" fontId="36" fillId="16" borderId="19" xfId="4" applyNumberFormat="1" applyFont="1" applyFill="1" applyBorder="1" applyAlignment="1" applyProtection="1">
      <alignment vertical="center" wrapText="1"/>
    </xf>
    <xf numFmtId="4" fontId="37" fillId="16" borderId="19" xfId="0" applyNumberFormat="1" applyFont="1" applyFill="1" applyBorder="1" applyAlignment="1" applyProtection="1">
      <alignment vertical="center" wrapText="1"/>
    </xf>
    <xf numFmtId="4" fontId="11" fillId="15" borderId="20" xfId="0" applyNumberFormat="1" applyFont="1" applyFill="1" applyBorder="1" applyAlignment="1" applyProtection="1">
      <alignment vertical="center" wrapText="1"/>
    </xf>
    <xf numFmtId="0" fontId="22" fillId="10" borderId="22" xfId="0" applyFont="1" applyFill="1" applyBorder="1" applyAlignment="1" applyProtection="1">
      <alignment horizontal="center"/>
    </xf>
    <xf numFmtId="0" fontId="10" fillId="10" borderId="22" xfId="0" applyFont="1" applyFill="1" applyBorder="1" applyAlignment="1" applyProtection="1">
      <alignment horizontal="center"/>
    </xf>
    <xf numFmtId="9" fontId="16" fillId="10" borderId="22" xfId="0" applyNumberFormat="1" applyFont="1" applyFill="1" applyBorder="1" applyAlignment="1" applyProtection="1">
      <alignment horizontal="center"/>
    </xf>
    <xf numFmtId="9" fontId="30" fillId="10" borderId="22" xfId="0" applyNumberFormat="1" applyFont="1" applyFill="1" applyBorder="1" applyAlignment="1" applyProtection="1">
      <alignment vertical="top"/>
    </xf>
    <xf numFmtId="9" fontId="13" fillId="0" borderId="0" xfId="0" applyNumberFormat="1" applyFont="1"/>
    <xf numFmtId="0" fontId="20" fillId="10" borderId="22" xfId="0" applyFont="1" applyFill="1" applyBorder="1" applyAlignment="1" applyProtection="1">
      <alignment vertical="center"/>
    </xf>
    <xf numFmtId="4" fontId="7" fillId="12" borderId="20" xfId="0" applyNumberFormat="1" applyFont="1" applyFill="1" applyBorder="1" applyAlignment="1" applyProtection="1">
      <alignment horizontal="right" vertical="center" wrapText="1"/>
    </xf>
    <xf numFmtId="4" fontId="7" fillId="13" borderId="20" xfId="0" applyNumberFormat="1" applyFont="1" applyFill="1" applyBorder="1" applyAlignment="1" applyProtection="1">
      <alignment horizontal="right" vertical="center" wrapText="1"/>
    </xf>
    <xf numFmtId="0" fontId="38" fillId="0" borderId="0" xfId="0" applyFont="1"/>
    <xf numFmtId="0" fontId="0" fillId="0" borderId="0" xfId="0" applyFont="1" applyAlignment="1">
      <alignment vertical="center" wrapText="1"/>
    </xf>
    <xf numFmtId="9" fontId="16" fillId="4" borderId="27" xfId="0" applyNumberFormat="1" applyFont="1" applyFill="1" applyBorder="1" applyAlignment="1" applyProtection="1">
      <alignment horizontal="right"/>
      <protection locked="0"/>
    </xf>
    <xf numFmtId="9" fontId="16" fillId="4" borderId="29" xfId="0" applyNumberFormat="1" applyFont="1" applyFill="1" applyBorder="1" applyAlignment="1" applyProtection="1">
      <alignment horizontal="right"/>
      <protection locked="0"/>
    </xf>
    <xf numFmtId="0" fontId="38" fillId="0" borderId="0" xfId="0" applyFont="1" applyAlignment="1">
      <alignment vertical="center"/>
    </xf>
    <xf numFmtId="0" fontId="40" fillId="0" borderId="0" xfId="0" applyFont="1"/>
    <xf numFmtId="10" fontId="41" fillId="0" borderId="0" xfId="0" applyNumberFormat="1" applyFont="1"/>
    <xf numFmtId="0" fontId="11" fillId="0" borderId="0" xfId="0" applyFont="1" applyProtection="1"/>
    <xf numFmtId="0" fontId="38" fillId="0" borderId="0" xfId="0" applyFont="1" applyProtection="1"/>
    <xf numFmtId="0" fontId="5" fillId="0" borderId="0" xfId="0" quotePrefix="1" applyFont="1" applyAlignment="1">
      <alignment horizontal="left"/>
    </xf>
    <xf numFmtId="0" fontId="12" fillId="4" borderId="27"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4" fontId="5" fillId="4" borderId="30" xfId="0" applyNumberFormat="1" applyFont="1" applyFill="1" applyBorder="1" applyAlignment="1" applyProtection="1">
      <alignment vertical="top" wrapText="1"/>
      <protection locked="0"/>
    </xf>
    <xf numFmtId="0" fontId="11" fillId="15" borderId="33" xfId="0" applyFont="1" applyFill="1" applyBorder="1" applyAlignment="1" applyProtection="1">
      <alignment horizontal="left" vertical="top" wrapText="1"/>
    </xf>
    <xf numFmtId="4" fontId="11" fillId="15" borderId="20" xfId="0" applyNumberFormat="1" applyFont="1" applyFill="1" applyBorder="1" applyAlignment="1" applyProtection="1">
      <alignment vertical="top" wrapText="1"/>
    </xf>
    <xf numFmtId="0" fontId="5" fillId="4" borderId="27" xfId="0" applyFont="1" applyFill="1" applyBorder="1" applyAlignment="1" applyProtection="1">
      <alignment horizontal="left" vertical="top" wrapText="1"/>
      <protection locked="0"/>
    </xf>
    <xf numFmtId="0" fontId="7" fillId="15" borderId="33" xfId="0" applyFont="1" applyFill="1" applyBorder="1" applyAlignment="1" applyProtection="1">
      <alignment horizontal="left" vertical="top" wrapText="1"/>
    </xf>
    <xf numFmtId="0" fontId="0" fillId="4" borderId="0" xfId="0" applyFont="1" applyFill="1" applyProtection="1"/>
    <xf numFmtId="0" fontId="12" fillId="0" borderId="0" xfId="0" applyFont="1" applyProtection="1"/>
    <xf numFmtId="0" fontId="4" fillId="0" borderId="0" xfId="0" applyFont="1" applyAlignment="1" applyProtection="1">
      <alignment wrapText="1"/>
    </xf>
    <xf numFmtId="10" fontId="16" fillId="0" borderId="30" xfId="0" applyNumberFormat="1" applyFont="1" applyFill="1" applyBorder="1" applyAlignment="1" applyProtection="1">
      <alignment horizontal="right"/>
      <protection locked="0"/>
    </xf>
    <xf numFmtId="10" fontId="16" fillId="0" borderId="29" xfId="0" applyNumberFormat="1" applyFont="1" applyFill="1" applyBorder="1" applyAlignment="1" applyProtection="1">
      <alignment horizontal="right"/>
      <protection locked="0"/>
    </xf>
    <xf numFmtId="164" fontId="44" fillId="10" borderId="22" xfId="1" applyFont="1" applyFill="1" applyBorder="1" applyAlignment="1" applyProtection="1">
      <alignment horizontal="center" vertical="center"/>
    </xf>
    <xf numFmtId="0" fontId="11" fillId="12" borderId="19" xfId="0" applyFont="1" applyFill="1" applyBorder="1" applyAlignment="1" applyProtection="1">
      <alignment horizontal="left" vertical="center" wrapText="1"/>
    </xf>
    <xf numFmtId="0" fontId="11" fillId="13" borderId="19" xfId="0" applyFont="1" applyFill="1" applyBorder="1" applyAlignment="1" applyProtection="1">
      <alignment horizontal="left" vertical="center" wrapText="1"/>
    </xf>
    <xf numFmtId="0" fontId="29" fillId="4" borderId="22" xfId="0" applyFont="1" applyFill="1" applyBorder="1" applyAlignment="1" applyProtection="1">
      <alignment horizontal="left"/>
      <protection locked="0"/>
    </xf>
    <xf numFmtId="0" fontId="11" fillId="0" borderId="0" xfId="0" applyFont="1" applyAlignment="1" applyProtection="1">
      <alignment horizontal="left" wrapText="1"/>
    </xf>
    <xf numFmtId="0" fontId="29" fillId="6" borderId="22" xfId="0" applyFont="1" applyFill="1" applyBorder="1" applyAlignment="1" applyProtection="1">
      <alignment horizontal="left" vertical="center" wrapText="1"/>
    </xf>
    <xf numFmtId="4" fontId="33" fillId="16" borderId="35" xfId="0" applyNumberFormat="1" applyFont="1" applyFill="1" applyBorder="1" applyAlignment="1">
      <alignment horizontal="left" vertical="center"/>
    </xf>
    <xf numFmtId="2" fontId="11" fillId="12" borderId="19" xfId="0" applyNumberFormat="1" applyFont="1" applyFill="1" applyBorder="1" applyAlignment="1" applyProtection="1">
      <alignment horizontal="center" vertical="center" wrapText="1"/>
    </xf>
    <xf numFmtId="2" fontId="11" fillId="13" borderId="19" xfId="0" applyNumberFormat="1" applyFont="1" applyFill="1" applyBorder="1" applyAlignment="1" applyProtection="1">
      <alignment horizontal="center" vertical="center" wrapText="1"/>
    </xf>
    <xf numFmtId="0" fontId="27" fillId="12" borderId="26" xfId="0" applyFont="1" applyFill="1" applyBorder="1" applyAlignment="1" applyProtection="1">
      <alignment horizontal="center" vertical="center" wrapText="1"/>
    </xf>
    <xf numFmtId="0" fontId="27" fillId="13" borderId="26" xfId="0" applyFont="1" applyFill="1" applyBorder="1" applyAlignment="1" applyProtection="1">
      <alignment horizontal="center" vertical="center" wrapText="1"/>
    </xf>
    <xf numFmtId="4" fontId="7" fillId="11" borderId="20" xfId="0" applyNumberFormat="1" applyFont="1" applyFill="1" applyBorder="1" applyAlignment="1" applyProtection="1">
      <alignment vertical="center" wrapText="1"/>
    </xf>
    <xf numFmtId="1" fontId="25" fillId="10" borderId="22" xfId="0" applyNumberFormat="1" applyFont="1" applyFill="1" applyBorder="1" applyAlignment="1" applyProtection="1">
      <alignment horizontal="right" indent="2"/>
    </xf>
    <xf numFmtId="1" fontId="44" fillId="10" borderId="22" xfId="1" applyNumberFormat="1" applyFont="1" applyFill="1" applyBorder="1" applyAlignment="1" applyProtection="1">
      <alignment horizontal="right" vertical="center" indent="2"/>
    </xf>
    <xf numFmtId="1" fontId="0" fillId="0" borderId="0" xfId="0" applyNumberFormat="1" applyFont="1" applyAlignment="1" applyProtection="1">
      <alignment horizontal="right" indent="2"/>
    </xf>
    <xf numFmtId="0" fontId="29" fillId="6" borderId="22" xfId="0" applyFont="1" applyFill="1" applyBorder="1" applyAlignment="1" applyProtection="1">
      <alignment horizontal="left"/>
      <protection locked="0"/>
    </xf>
    <xf numFmtId="0" fontId="11" fillId="8" borderId="61" xfId="0" applyFont="1" applyFill="1" applyBorder="1" applyAlignment="1" applyProtection="1">
      <alignment horizontal="center" vertical="center"/>
    </xf>
    <xf numFmtId="0" fontId="11" fillId="8" borderId="62" xfId="0" applyFont="1" applyFill="1" applyBorder="1" applyAlignment="1" applyProtection="1">
      <alignment horizontal="left" vertical="center"/>
    </xf>
    <xf numFmtId="0" fontId="11" fillId="8" borderId="63" xfId="0" applyFont="1" applyFill="1" applyBorder="1" applyAlignment="1" applyProtection="1">
      <alignment horizontal="left" vertical="center"/>
    </xf>
    <xf numFmtId="0" fontId="46" fillId="8" borderId="64" xfId="0" applyFont="1" applyFill="1" applyBorder="1" applyAlignment="1" applyProtection="1">
      <alignment horizontal="left" vertical="center"/>
    </xf>
    <xf numFmtId="0" fontId="7" fillId="8" borderId="65" xfId="0" applyFont="1" applyFill="1" applyBorder="1" applyAlignment="1" applyProtection="1">
      <alignment vertical="center" wrapText="1"/>
    </xf>
    <xf numFmtId="0" fontId="7" fillId="8" borderId="66" xfId="0" applyFont="1" applyFill="1" applyBorder="1" applyAlignment="1" applyProtection="1">
      <alignment horizontal="center" vertical="center" wrapText="1"/>
    </xf>
    <xf numFmtId="0" fontId="11" fillId="8" borderId="66" xfId="0" applyFont="1" applyFill="1" applyBorder="1" applyAlignment="1" applyProtection="1">
      <alignment horizontal="center" vertical="center" wrapText="1"/>
    </xf>
    <xf numFmtId="0" fontId="11" fillId="8" borderId="69" xfId="0" applyFont="1" applyFill="1" applyBorder="1" applyAlignment="1" applyProtection="1">
      <alignment horizontal="center" vertical="center"/>
    </xf>
    <xf numFmtId="0" fontId="11" fillId="8" borderId="70" xfId="0" applyFont="1" applyFill="1" applyBorder="1" applyAlignment="1" applyProtection="1">
      <alignment horizontal="left" vertical="center"/>
    </xf>
    <xf numFmtId="0" fontId="7" fillId="8" borderId="72" xfId="0" applyFont="1" applyFill="1" applyBorder="1" applyAlignment="1" applyProtection="1">
      <alignment vertical="center" wrapText="1"/>
    </xf>
    <xf numFmtId="0" fontId="7" fillId="8" borderId="72" xfId="0" applyFont="1" applyFill="1" applyBorder="1" applyAlignment="1" applyProtection="1">
      <alignment horizontal="center" vertical="center" wrapText="1"/>
    </xf>
    <xf numFmtId="0" fontId="45" fillId="7" borderId="1" xfId="0" applyFont="1" applyFill="1" applyBorder="1" applyAlignment="1" applyProtection="1">
      <alignment vertical="center"/>
    </xf>
    <xf numFmtId="0" fontId="45" fillId="7" borderId="2" xfId="0" applyFont="1" applyFill="1" applyBorder="1" applyAlignment="1" applyProtection="1">
      <alignment vertical="center"/>
    </xf>
    <xf numFmtId="0" fontId="4" fillId="7" borderId="6" xfId="0" applyFont="1" applyFill="1" applyBorder="1" applyAlignment="1" applyProtection="1">
      <alignment horizontal="center" vertical="center" wrapText="1"/>
    </xf>
    <xf numFmtId="0" fontId="7" fillId="0" borderId="0" xfId="0" applyFont="1" applyBorder="1" applyAlignment="1" applyProtection="1">
      <alignment horizontal="left"/>
    </xf>
    <xf numFmtId="0" fontId="12" fillId="0" borderId="0" xfId="0" applyFont="1" applyBorder="1" applyAlignment="1" applyProtection="1">
      <alignment horizontal="left"/>
    </xf>
    <xf numFmtId="0" fontId="5" fillId="0" borderId="0" xfId="0" applyFont="1" applyBorder="1" applyAlignment="1" applyProtection="1">
      <alignment horizontal="left"/>
    </xf>
    <xf numFmtId="0" fontId="4" fillId="0" borderId="0" xfId="0" applyFont="1" applyBorder="1" applyAlignment="1" applyProtection="1">
      <alignment horizontal="left"/>
    </xf>
    <xf numFmtId="0" fontId="4" fillId="0" borderId="7" xfId="0" applyFont="1" applyBorder="1" applyAlignment="1" applyProtection="1">
      <alignment horizontal="left"/>
    </xf>
    <xf numFmtId="0" fontId="7" fillId="8" borderId="69" xfId="0" applyFont="1" applyFill="1" applyBorder="1" applyAlignment="1" applyProtection="1">
      <alignment horizontal="center" vertical="center"/>
    </xf>
    <xf numFmtId="0" fontId="7" fillId="8" borderId="70" xfId="0" applyFont="1" applyFill="1" applyBorder="1" applyAlignment="1" applyProtection="1">
      <alignment horizontal="left" vertical="center"/>
    </xf>
    <xf numFmtId="0" fontId="7" fillId="8" borderId="63" xfId="0" applyFont="1" applyFill="1" applyBorder="1" applyAlignment="1" applyProtection="1">
      <alignment horizontal="left" vertical="center"/>
    </xf>
    <xf numFmtId="0" fontId="7" fillId="8" borderId="71" xfId="0" applyFont="1" applyFill="1" applyBorder="1" applyAlignment="1" applyProtection="1">
      <alignment horizontal="left" vertical="center"/>
    </xf>
    <xf numFmtId="0" fontId="5" fillId="0" borderId="0" xfId="0" applyFont="1" applyProtection="1"/>
    <xf numFmtId="0" fontId="5" fillId="6" borderId="67" xfId="0" applyFont="1" applyFill="1" applyBorder="1" applyAlignment="1" applyProtection="1">
      <alignment horizontal="center" vertical="center" wrapText="1"/>
    </xf>
    <xf numFmtId="0" fontId="5" fillId="6" borderId="23" xfId="0" applyFont="1" applyFill="1" applyBorder="1" applyAlignment="1" applyProtection="1">
      <alignment vertical="center" wrapText="1"/>
    </xf>
    <xf numFmtId="0" fontId="5" fillId="6" borderId="68" xfId="0"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0" fontId="5" fillId="5" borderId="23" xfId="0" applyFont="1" applyFill="1" applyBorder="1" applyAlignment="1" applyProtection="1">
      <alignment vertical="center" wrapText="1"/>
    </xf>
    <xf numFmtId="0" fontId="5" fillId="5" borderId="10" xfId="0" applyFont="1" applyFill="1" applyBorder="1" applyAlignment="1" applyProtection="1">
      <alignment horizontal="center" vertical="center" wrapText="1"/>
    </xf>
    <xf numFmtId="0" fontId="5" fillId="6" borderId="8"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5" fillId="5" borderId="10" xfId="0" applyFont="1" applyFill="1" applyBorder="1" applyAlignment="1" applyProtection="1">
      <alignment vertical="center" wrapText="1"/>
    </xf>
    <xf numFmtId="0" fontId="5" fillId="6" borderId="9" xfId="0" applyFont="1" applyFill="1" applyBorder="1" applyAlignment="1" applyProtection="1">
      <alignment horizontal="center" vertical="center" wrapText="1"/>
    </xf>
    <xf numFmtId="0" fontId="5" fillId="6" borderId="51" xfId="0" applyFont="1" applyFill="1" applyBorder="1" applyAlignment="1" applyProtection="1">
      <alignment vertical="center" wrapText="1"/>
    </xf>
    <xf numFmtId="0" fontId="5" fillId="6" borderId="51" xfId="0" applyFont="1" applyFill="1" applyBorder="1" applyAlignment="1" applyProtection="1">
      <alignment horizontal="center" vertical="center" wrapText="1"/>
    </xf>
    <xf numFmtId="0" fontId="5" fillId="6" borderId="58" xfId="0" applyFont="1" applyFill="1" applyBorder="1" applyAlignment="1" applyProtection="1">
      <alignment horizontal="center" vertical="center" wrapText="1"/>
    </xf>
    <xf numFmtId="0" fontId="5" fillId="6" borderId="60" xfId="0" applyFont="1" applyFill="1" applyBorder="1" applyAlignment="1" applyProtection="1">
      <alignment vertical="center" wrapText="1"/>
    </xf>
    <xf numFmtId="0" fontId="5" fillId="6" borderId="59"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5" fillId="5" borderId="21" xfId="0" applyFont="1" applyFill="1" applyBorder="1" applyAlignment="1" applyProtection="1">
      <alignment horizontal="left" vertical="center" wrapText="1"/>
    </xf>
    <xf numFmtId="0" fontId="5" fillId="5" borderId="37" xfId="0" applyFont="1" applyFill="1" applyBorder="1" applyAlignment="1" applyProtection="1">
      <alignment horizontal="left" vertical="center" wrapText="1"/>
    </xf>
    <xf numFmtId="0" fontId="5" fillId="5" borderId="21"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5" fillId="6" borderId="21" xfId="0" applyFont="1" applyFill="1" applyBorder="1" applyAlignment="1" applyProtection="1">
      <alignment horizontal="left" vertical="center" wrapText="1"/>
    </xf>
    <xf numFmtId="0" fontId="5" fillId="6" borderId="37" xfId="0" applyFont="1" applyFill="1" applyBorder="1" applyAlignment="1" applyProtection="1">
      <alignment horizontal="left" vertical="center" wrapText="1"/>
    </xf>
    <xf numFmtId="0" fontId="5" fillId="6" borderId="21"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0" fontId="5" fillId="5" borderId="25" xfId="0" applyFont="1" applyFill="1" applyBorder="1" applyAlignment="1" applyProtection="1">
      <alignment vertical="center" wrapText="1"/>
    </xf>
    <xf numFmtId="0" fontId="5" fillId="5" borderId="42"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5" fillId="6" borderId="42" xfId="0" applyFont="1" applyFill="1" applyBorder="1" applyAlignment="1" applyProtection="1">
      <alignment horizontal="left" vertical="center" wrapText="1"/>
    </xf>
    <xf numFmtId="0" fontId="5" fillId="6" borderId="43" xfId="0" applyFont="1" applyFill="1" applyBorder="1" applyAlignment="1" applyProtection="1">
      <alignment horizontal="left" vertical="center" wrapText="1"/>
    </xf>
    <xf numFmtId="0" fontId="5" fillId="6" borderId="25" xfId="0" applyFont="1" applyFill="1" applyBorder="1" applyAlignment="1" applyProtection="1">
      <alignment vertical="center" wrapText="1"/>
    </xf>
    <xf numFmtId="0" fontId="5" fillId="6" borderId="42" xfId="0" applyFont="1" applyFill="1" applyBorder="1" applyAlignment="1" applyProtection="1">
      <alignment horizontal="center" vertical="center" wrapText="1"/>
    </xf>
    <xf numFmtId="0" fontId="11" fillId="8" borderId="71" xfId="0" applyFont="1" applyFill="1" applyBorder="1" applyAlignment="1" applyProtection="1">
      <alignment horizontal="left" vertical="center"/>
    </xf>
    <xf numFmtId="0" fontId="11" fillId="8" borderId="72" xfId="0" applyFont="1" applyFill="1" applyBorder="1" applyAlignment="1" applyProtection="1">
      <alignment vertical="center" wrapText="1"/>
    </xf>
    <xf numFmtId="0" fontId="11" fillId="8" borderId="72" xfId="0" applyFont="1" applyFill="1" applyBorder="1" applyAlignment="1" applyProtection="1">
      <alignment horizontal="center" vertical="center" wrapText="1"/>
    </xf>
    <xf numFmtId="1" fontId="5" fillId="6" borderId="21" xfId="0" applyNumberFormat="1" applyFont="1" applyFill="1" applyBorder="1" applyAlignment="1" applyProtection="1">
      <alignment horizontal="center" vertical="center" wrapText="1"/>
    </xf>
    <xf numFmtId="1" fontId="5" fillId="5" borderId="21" xfId="0" applyNumberFormat="1" applyFont="1" applyFill="1" applyBorder="1" applyAlignment="1" applyProtection="1">
      <alignment horizontal="center" vertical="center" wrapText="1"/>
    </xf>
    <xf numFmtId="1" fontId="5" fillId="6" borderId="42" xfId="0" applyNumberFormat="1" applyFont="1" applyFill="1" applyBorder="1" applyAlignment="1" applyProtection="1">
      <alignment horizontal="center" vertical="center" wrapText="1"/>
    </xf>
    <xf numFmtId="1" fontId="11" fillId="8" borderId="65" xfId="0" applyNumberFormat="1" applyFont="1" applyFill="1" applyBorder="1" applyAlignment="1" applyProtection="1">
      <alignment horizontal="center" vertical="center" wrapText="1"/>
    </xf>
    <xf numFmtId="1" fontId="5" fillId="6" borderId="59" xfId="0" applyNumberFormat="1" applyFont="1" applyFill="1" applyBorder="1" applyAlignment="1" applyProtection="1">
      <alignment horizontal="center" vertical="center" wrapText="1"/>
    </xf>
    <xf numFmtId="1" fontId="5" fillId="5" borderId="42" xfId="0" applyNumberFormat="1" applyFont="1" applyFill="1" applyBorder="1" applyAlignment="1" applyProtection="1">
      <alignment horizontal="center" vertical="center" wrapText="1"/>
    </xf>
    <xf numFmtId="1" fontId="45" fillId="7" borderId="2" xfId="0" applyNumberFormat="1" applyFont="1" applyFill="1" applyBorder="1" applyAlignment="1" applyProtection="1">
      <alignment horizontal="center" vertical="center"/>
    </xf>
    <xf numFmtId="1" fontId="5" fillId="0" borderId="0" xfId="0" applyNumberFormat="1" applyFont="1" applyBorder="1" applyAlignment="1" applyProtection="1">
      <alignment horizontal="center"/>
    </xf>
    <xf numFmtId="1" fontId="11" fillId="8" borderId="72" xfId="0" applyNumberFormat="1" applyFont="1" applyFill="1" applyBorder="1" applyAlignment="1" applyProtection="1">
      <alignment horizontal="center" vertical="center" wrapText="1"/>
    </xf>
    <xf numFmtId="1" fontId="5" fillId="6" borderId="68" xfId="0" applyNumberFormat="1" applyFont="1" applyFill="1" applyBorder="1" applyAlignment="1" applyProtection="1">
      <alignment horizontal="center" vertical="center" wrapText="1"/>
    </xf>
    <xf numFmtId="1" fontId="5" fillId="5" borderId="10" xfId="0" applyNumberFormat="1" applyFont="1" applyFill="1" applyBorder="1" applyAlignment="1" applyProtection="1">
      <alignment horizontal="center" vertical="center" wrapText="1"/>
    </xf>
    <xf numFmtId="1" fontId="5" fillId="6" borderId="10" xfId="0" applyNumberFormat="1" applyFont="1" applyFill="1" applyBorder="1" applyAlignment="1" applyProtection="1">
      <alignment horizontal="center" vertical="center" wrapText="1"/>
    </xf>
    <xf numFmtId="1" fontId="7" fillId="8" borderId="72" xfId="0" applyNumberFormat="1" applyFont="1" applyFill="1" applyBorder="1" applyAlignment="1" applyProtection="1">
      <alignment horizontal="center" vertical="center" wrapText="1"/>
    </xf>
    <xf numFmtId="1" fontId="5" fillId="6" borderId="51" xfId="0" applyNumberFormat="1" applyFont="1" applyFill="1" applyBorder="1" applyAlignment="1" applyProtection="1">
      <alignment horizontal="center" vertical="center" wrapText="1"/>
    </xf>
    <xf numFmtId="2" fontId="33" fillId="11" borderId="19" xfId="0" applyNumberFormat="1" applyFont="1" applyFill="1" applyBorder="1" applyAlignment="1" applyProtection="1">
      <alignment horizontal="right" vertical="center" wrapText="1" indent="2"/>
    </xf>
    <xf numFmtId="2" fontId="11" fillId="12" borderId="19" xfId="0" applyNumberFormat="1" applyFont="1" applyFill="1" applyBorder="1" applyAlignment="1" applyProtection="1">
      <alignment horizontal="right" vertical="center" wrapText="1" indent="2"/>
    </xf>
    <xf numFmtId="2" fontId="11" fillId="13" borderId="19" xfId="0" applyNumberFormat="1" applyFont="1" applyFill="1" applyBorder="1" applyAlignment="1" applyProtection="1">
      <alignment horizontal="right" vertical="center" wrapText="1" indent="2"/>
    </xf>
    <xf numFmtId="2" fontId="44" fillId="9" borderId="22" xfId="1" applyNumberFormat="1" applyFont="1" applyFill="1" applyBorder="1" applyAlignment="1" applyProtection="1">
      <alignment horizontal="right" vertical="center" indent="2"/>
    </xf>
    <xf numFmtId="0" fontId="4" fillId="0" borderId="3" xfId="0" applyFont="1" applyBorder="1" applyAlignment="1" applyProtection="1">
      <alignment horizontal="left"/>
    </xf>
    <xf numFmtId="0" fontId="11" fillId="17" borderId="59" xfId="0" applyFont="1" applyFill="1" applyBorder="1" applyAlignment="1" applyProtection="1">
      <alignment horizontal="left" vertical="center"/>
    </xf>
    <xf numFmtId="0" fontId="11" fillId="17" borderId="84" xfId="0" applyFont="1" applyFill="1" applyBorder="1" applyAlignment="1" applyProtection="1">
      <alignment horizontal="left" vertical="center" wrapText="1"/>
    </xf>
    <xf numFmtId="0" fontId="11" fillId="3" borderId="60" xfId="0" applyFont="1" applyFill="1" applyBorder="1" applyAlignment="1" applyProtection="1">
      <alignment vertical="center" wrapText="1"/>
    </xf>
    <xf numFmtId="0" fontId="11" fillId="17" borderId="58" xfId="0" applyFont="1" applyFill="1" applyBorder="1" applyAlignment="1" applyProtection="1">
      <alignment horizontal="center" vertical="center" wrapText="1"/>
    </xf>
    <xf numFmtId="0" fontId="5" fillId="0" borderId="0" xfId="0" applyFont="1" applyAlignment="1" applyProtection="1">
      <alignment wrapText="1"/>
    </xf>
    <xf numFmtId="0" fontId="4" fillId="0" borderId="4" xfId="0" applyFont="1" applyBorder="1" applyAlignment="1" applyProtection="1">
      <alignment horizontal="left"/>
    </xf>
    <xf numFmtId="0" fontId="7" fillId="0" borderId="5" xfId="0" applyFont="1" applyBorder="1" applyAlignment="1" applyProtection="1">
      <alignment horizontal="left"/>
    </xf>
    <xf numFmtId="0" fontId="12" fillId="0" borderId="5" xfId="0" applyFont="1" applyBorder="1" applyAlignment="1" applyProtection="1">
      <alignment horizontal="left"/>
    </xf>
    <xf numFmtId="0" fontId="5" fillId="0" borderId="5" xfId="0" applyFont="1" applyBorder="1" applyAlignment="1" applyProtection="1">
      <alignment horizontal="left"/>
    </xf>
    <xf numFmtId="0" fontId="4" fillId="0" borderId="5" xfId="0" applyFont="1" applyBorder="1" applyAlignment="1" applyProtection="1">
      <alignment horizontal="left"/>
    </xf>
    <xf numFmtId="1" fontId="5" fillId="0" borderId="5" xfId="0" applyNumberFormat="1" applyFont="1" applyBorder="1" applyAlignment="1" applyProtection="1">
      <alignment horizontal="center"/>
    </xf>
    <xf numFmtId="0" fontId="4" fillId="0" borderId="90" xfId="0" applyFont="1" applyBorder="1" applyAlignment="1" applyProtection="1">
      <alignment horizontal="left"/>
    </xf>
    <xf numFmtId="0" fontId="45" fillId="7" borderId="1" xfId="0" applyFont="1" applyFill="1" applyBorder="1" applyAlignment="1" applyProtection="1">
      <alignment horizontal="left" vertical="center"/>
    </xf>
    <xf numFmtId="0" fontId="45" fillId="7" borderId="2" xfId="0" applyFont="1" applyFill="1" applyBorder="1" applyAlignment="1" applyProtection="1">
      <alignment horizontal="center" vertical="center" wrapText="1"/>
    </xf>
    <xf numFmtId="1" fontId="45" fillId="7" borderId="2" xfId="0" applyNumberFormat="1" applyFont="1" applyFill="1" applyBorder="1" applyAlignment="1" applyProtection="1">
      <alignment horizontal="right" vertical="center" wrapText="1" indent="2"/>
    </xf>
    <xf numFmtId="0" fontId="12" fillId="0" borderId="4" xfId="0" applyFont="1" applyBorder="1" applyAlignment="1" applyProtection="1">
      <alignment horizontal="left"/>
    </xf>
    <xf numFmtId="0" fontId="11" fillId="0" borderId="5" xfId="0" applyFont="1" applyBorder="1" applyAlignment="1" applyProtection="1">
      <alignment horizontal="left"/>
    </xf>
    <xf numFmtId="1" fontId="0" fillId="0" borderId="5" xfId="0" applyNumberFormat="1" applyFont="1" applyBorder="1" applyAlignment="1" applyProtection="1">
      <alignment horizontal="right" indent="2"/>
    </xf>
    <xf numFmtId="0" fontId="0" fillId="12" borderId="26" xfId="0" applyFont="1" applyFill="1" applyBorder="1" applyAlignment="1" applyProtection="1">
      <alignment horizontal="center" vertical="center" wrapText="1"/>
    </xf>
    <xf numFmtId="0" fontId="0" fillId="13" borderId="26" xfId="0" applyFont="1" applyFill="1" applyBorder="1" applyAlignment="1" applyProtection="1">
      <alignment horizontal="center" vertical="center" wrapText="1"/>
    </xf>
    <xf numFmtId="0" fontId="45" fillId="7" borderId="0" xfId="0" applyFont="1" applyFill="1" applyBorder="1" applyAlignment="1" applyProtection="1">
      <alignment horizontal="left" vertical="center"/>
    </xf>
    <xf numFmtId="0" fontId="30" fillId="10" borderId="45" xfId="0" applyFont="1" applyFill="1" applyBorder="1" applyAlignment="1" applyProtection="1">
      <alignment horizontal="left" vertical="top"/>
    </xf>
    <xf numFmtId="0" fontId="11" fillId="15" borderId="33" xfId="0" applyFont="1" applyFill="1" applyBorder="1" applyAlignment="1" applyProtection="1">
      <alignment horizontal="left" vertical="center" wrapText="1"/>
    </xf>
    <xf numFmtId="0" fontId="0" fillId="11" borderId="38" xfId="0" applyFont="1" applyFill="1" applyBorder="1" applyAlignment="1" applyProtection="1">
      <alignment horizontal="center" vertical="center" wrapText="1"/>
    </xf>
    <xf numFmtId="4" fontId="33" fillId="16" borderId="1" xfId="0" applyNumberFormat="1" applyFont="1" applyFill="1" applyBorder="1" applyAlignment="1">
      <alignment horizontal="left" vertical="center"/>
    </xf>
    <xf numFmtId="4" fontId="33" fillId="16" borderId="2" xfId="0" applyNumberFormat="1" applyFont="1" applyFill="1" applyBorder="1" applyAlignment="1">
      <alignment horizontal="left" vertical="center"/>
    </xf>
    <xf numFmtId="1" fontId="33" fillId="16" borderId="93" xfId="0" applyNumberFormat="1" applyFont="1" applyFill="1" applyBorder="1" applyAlignment="1" applyProtection="1">
      <alignment horizontal="center"/>
    </xf>
    <xf numFmtId="1" fontId="33" fillId="16" borderId="94" xfId="0" applyNumberFormat="1" applyFont="1" applyFill="1" applyBorder="1" applyAlignment="1" applyProtection="1">
      <alignment horizontal="center"/>
    </xf>
    <xf numFmtId="0" fontId="15" fillId="5" borderId="3" xfId="0" applyFont="1" applyFill="1" applyBorder="1"/>
    <xf numFmtId="0" fontId="15" fillId="4" borderId="3" xfId="0" applyFont="1" applyFill="1" applyBorder="1"/>
    <xf numFmtId="4" fontId="33" fillId="16" borderId="98" xfId="0" applyNumberFormat="1" applyFont="1" applyFill="1" applyBorder="1" applyAlignment="1">
      <alignment horizontal="left" vertical="center"/>
    </xf>
    <xf numFmtId="10" fontId="36" fillId="16" borderId="99" xfId="4" applyNumberFormat="1" applyFont="1" applyFill="1" applyBorder="1" applyAlignment="1" applyProtection="1">
      <alignment vertical="center" wrapText="1"/>
    </xf>
    <xf numFmtId="4" fontId="5" fillId="4" borderId="100" xfId="0" applyNumberFormat="1" applyFont="1" applyFill="1" applyBorder="1" applyAlignment="1" applyProtection="1">
      <alignment vertical="center" wrapText="1"/>
      <protection locked="0"/>
    </xf>
    <xf numFmtId="4" fontId="5" fillId="4" borderId="101" xfId="0" applyNumberFormat="1" applyFont="1" applyFill="1" applyBorder="1" applyAlignment="1" applyProtection="1">
      <alignment vertical="center" wrapText="1"/>
      <protection locked="0"/>
    </xf>
    <xf numFmtId="0" fontId="15" fillId="4" borderId="4" xfId="0" applyFont="1" applyFill="1" applyBorder="1"/>
    <xf numFmtId="4" fontId="5" fillId="4" borderId="104" xfId="0" applyNumberFormat="1" applyFont="1" applyFill="1" applyBorder="1" applyAlignment="1" applyProtection="1">
      <alignment vertical="center" wrapText="1"/>
      <protection locked="0"/>
    </xf>
    <xf numFmtId="0" fontId="11" fillId="15" borderId="95" xfId="0" applyFont="1" applyFill="1" applyBorder="1" applyAlignment="1" applyProtection="1">
      <alignment horizontal="left" vertical="center"/>
    </xf>
    <xf numFmtId="4" fontId="5" fillId="12" borderId="99" xfId="0" applyNumberFormat="1" applyFont="1" applyFill="1" applyBorder="1" applyAlignment="1" applyProtection="1">
      <alignment horizontal="right" vertical="center" wrapText="1"/>
    </xf>
    <xf numFmtId="4" fontId="5" fillId="13" borderId="99" xfId="0" applyNumberFormat="1" applyFont="1" applyFill="1" applyBorder="1" applyAlignment="1" applyProtection="1">
      <alignment horizontal="right" vertical="center" wrapText="1"/>
    </xf>
    <xf numFmtId="0" fontId="15" fillId="5" borderId="4" xfId="0" applyFont="1" applyFill="1" applyBorder="1"/>
    <xf numFmtId="4" fontId="5" fillId="4" borderId="110" xfId="0" applyNumberFormat="1" applyFont="1" applyFill="1" applyBorder="1" applyAlignment="1" applyProtection="1">
      <alignment vertical="center" wrapText="1"/>
      <protection locked="0"/>
    </xf>
    <xf numFmtId="10" fontId="16" fillId="5" borderId="110" xfId="0" applyNumberFormat="1" applyFont="1" applyFill="1" applyBorder="1" applyAlignment="1" applyProtection="1">
      <alignment horizontal="right"/>
    </xf>
    <xf numFmtId="4" fontId="5" fillId="12" borderId="102" xfId="0" applyNumberFormat="1" applyFont="1" applyFill="1" applyBorder="1" applyAlignment="1" applyProtection="1">
      <alignment horizontal="right" vertical="center" wrapText="1"/>
    </xf>
    <xf numFmtId="10" fontId="35" fillId="5" borderId="110" xfId="0" applyNumberFormat="1" applyFont="1" applyFill="1" applyBorder="1" applyAlignment="1" applyProtection="1">
      <alignment horizontal="right"/>
    </xf>
    <xf numFmtId="4" fontId="5" fillId="12" borderId="111" xfId="0" applyNumberFormat="1" applyFont="1" applyFill="1" applyBorder="1" applyAlignment="1" applyProtection="1">
      <alignment horizontal="right" vertical="center" wrapText="1"/>
    </xf>
    <xf numFmtId="4" fontId="11" fillId="15" borderId="99" xfId="0" applyNumberFormat="1" applyFont="1" applyFill="1" applyBorder="1" applyAlignment="1" applyProtection="1">
      <alignment vertical="center" wrapText="1"/>
    </xf>
    <xf numFmtId="4" fontId="7" fillId="12" borderId="99" xfId="0" applyNumberFormat="1" applyFont="1" applyFill="1" applyBorder="1" applyAlignment="1" applyProtection="1">
      <alignment horizontal="right" vertical="center" wrapText="1"/>
    </xf>
    <xf numFmtId="4" fontId="7" fillId="13" borderId="99" xfId="0" applyNumberFormat="1" applyFont="1" applyFill="1" applyBorder="1" applyAlignment="1" applyProtection="1">
      <alignment horizontal="right" vertical="center" wrapText="1"/>
    </xf>
    <xf numFmtId="0" fontId="5" fillId="4" borderId="110" xfId="0" applyFont="1" applyFill="1" applyBorder="1" applyAlignment="1" applyProtection="1">
      <alignment horizontal="left" vertical="top" wrapText="1"/>
      <protection locked="0"/>
    </xf>
    <xf numFmtId="0" fontId="12" fillId="4" borderId="110" xfId="0" applyFont="1" applyFill="1" applyBorder="1" applyAlignment="1" applyProtection="1">
      <alignment horizontal="left" vertical="top" wrapText="1"/>
      <protection locked="0"/>
    </xf>
    <xf numFmtId="0" fontId="4" fillId="4" borderId="110" xfId="0" applyFont="1" applyFill="1" applyBorder="1" applyAlignment="1" applyProtection="1">
      <alignment horizontal="left" vertical="top" wrapText="1"/>
      <protection locked="0"/>
    </xf>
    <xf numFmtId="4" fontId="5" fillId="4" borderId="113" xfId="0" applyNumberFormat="1" applyFont="1" applyFill="1" applyBorder="1" applyAlignment="1" applyProtection="1">
      <alignment vertical="top" wrapText="1"/>
      <protection locked="0"/>
    </xf>
    <xf numFmtId="9" fontId="16" fillId="4" borderId="110" xfId="0" applyNumberFormat="1" applyFont="1" applyFill="1" applyBorder="1" applyAlignment="1" applyProtection="1">
      <alignment horizontal="right"/>
      <protection locked="0"/>
    </xf>
    <xf numFmtId="4" fontId="7" fillId="12" borderId="102" xfId="0" applyNumberFormat="1" applyFont="1" applyFill="1" applyBorder="1" applyAlignment="1" applyProtection="1">
      <alignment horizontal="right" vertical="center" wrapText="1"/>
    </xf>
    <xf numFmtId="0" fontId="27" fillId="14" borderId="26" xfId="0" applyFont="1" applyFill="1" applyBorder="1" applyAlignment="1" applyProtection="1">
      <alignment vertical="center" wrapText="1"/>
    </xf>
    <xf numFmtId="0" fontId="27" fillId="14" borderId="114" xfId="0" applyFont="1" applyFill="1" applyBorder="1" applyAlignment="1" applyProtection="1">
      <alignment horizontal="left" vertical="center" wrapText="1"/>
    </xf>
    <xf numFmtId="0" fontId="27" fillId="14" borderId="115" xfId="0" applyFont="1" applyFill="1" applyBorder="1" applyAlignment="1" applyProtection="1">
      <alignment horizontal="left" vertical="center" wrapText="1"/>
    </xf>
    <xf numFmtId="0" fontId="27" fillId="14" borderId="115" xfId="0" applyFont="1" applyFill="1" applyBorder="1" applyAlignment="1" applyProtection="1">
      <alignment vertical="center" wrapText="1"/>
    </xf>
    <xf numFmtId="1" fontId="27" fillId="14" borderId="116" xfId="0" applyNumberFormat="1" applyFont="1" applyFill="1" applyBorder="1" applyAlignment="1" applyProtection="1">
      <alignment horizontal="right" vertical="center" wrapText="1" indent="2"/>
    </xf>
    <xf numFmtId="0" fontId="27" fillId="14" borderId="112" xfId="0" applyFont="1" applyFill="1" applyBorder="1" applyAlignment="1" applyProtection="1">
      <alignment horizontal="center" vertical="center" wrapText="1"/>
    </xf>
    <xf numFmtId="0" fontId="33" fillId="11" borderId="117" xfId="0" applyFont="1" applyFill="1" applyBorder="1" applyAlignment="1" applyProtection="1">
      <alignment horizontal="left" vertical="center" wrapText="1"/>
    </xf>
    <xf numFmtId="0" fontId="10" fillId="11" borderId="118" xfId="0" applyFont="1" applyFill="1" applyBorder="1" applyAlignment="1" applyProtection="1">
      <alignment vertical="center" wrapText="1"/>
    </xf>
    <xf numFmtId="0" fontId="5" fillId="12" borderId="117" xfId="0" applyFont="1" applyFill="1" applyBorder="1" applyAlignment="1" applyProtection="1">
      <alignment horizontal="left" vertical="center" wrapText="1"/>
    </xf>
    <xf numFmtId="2" fontId="12" fillId="0" borderId="119" xfId="0" applyNumberFormat="1" applyFont="1" applyFill="1" applyBorder="1" applyAlignment="1" applyProtection="1">
      <alignment horizontal="center" vertical="center" wrapText="1"/>
      <protection locked="0"/>
    </xf>
    <xf numFmtId="0" fontId="5" fillId="13" borderId="117" xfId="0" applyFont="1" applyFill="1" applyBorder="1" applyAlignment="1" applyProtection="1">
      <alignment horizontal="left" vertical="center" wrapText="1"/>
    </xf>
    <xf numFmtId="0" fontId="4" fillId="12" borderId="118" xfId="0" applyFont="1" applyFill="1" applyBorder="1" applyAlignment="1" applyProtection="1">
      <alignment vertical="center" wrapText="1"/>
    </xf>
    <xf numFmtId="0" fontId="4" fillId="13" borderId="118" xfId="0" applyFont="1" applyFill="1" applyBorder="1" applyAlignment="1" applyProtection="1">
      <alignment vertical="center" wrapText="1"/>
    </xf>
    <xf numFmtId="0" fontId="5" fillId="12" borderId="120" xfId="0" applyFont="1" applyFill="1" applyBorder="1" applyAlignment="1" applyProtection="1">
      <alignment horizontal="left" vertical="center" wrapText="1"/>
    </xf>
    <xf numFmtId="0" fontId="11" fillId="12" borderId="121" xfId="0" applyFont="1" applyFill="1" applyBorder="1" applyAlignment="1" applyProtection="1">
      <alignment horizontal="left" vertical="center" wrapText="1"/>
    </xf>
    <xf numFmtId="0" fontId="12" fillId="12" borderId="121" xfId="0" applyFont="1" applyFill="1" applyBorder="1" applyAlignment="1" applyProtection="1">
      <alignment vertical="center" wrapText="1"/>
    </xf>
    <xf numFmtId="0" fontId="4" fillId="12" borderId="121" xfId="0" applyFont="1" applyFill="1" applyBorder="1" applyAlignment="1" applyProtection="1">
      <alignment vertical="center" wrapText="1"/>
    </xf>
    <xf numFmtId="0" fontId="0" fillId="12" borderId="102" xfId="0" applyFont="1" applyFill="1" applyBorder="1" applyAlignment="1" applyProtection="1">
      <alignment vertical="center" wrapText="1"/>
    </xf>
    <xf numFmtId="2" fontId="11" fillId="12" borderId="121" xfId="0" applyNumberFormat="1" applyFont="1" applyFill="1" applyBorder="1" applyAlignment="1" applyProtection="1">
      <alignment horizontal="right" vertical="center" wrapText="1" indent="2"/>
    </xf>
    <xf numFmtId="0" fontId="29" fillId="18" borderId="22" xfId="0" applyFont="1" applyFill="1" applyBorder="1" applyAlignment="1" applyProtection="1">
      <alignment horizontal="left" vertical="center" wrapText="1"/>
      <protection locked="0"/>
    </xf>
    <xf numFmtId="2" fontId="12" fillId="12" borderId="118" xfId="0" applyNumberFormat="1" applyFont="1" applyFill="1" applyBorder="1" applyAlignment="1" applyProtection="1">
      <alignment horizontal="center" vertical="center" wrapText="1"/>
      <protection locked="0"/>
    </xf>
    <xf numFmtId="2" fontId="12" fillId="13" borderId="118" xfId="0" applyNumberFormat="1" applyFont="1" applyFill="1" applyBorder="1" applyAlignment="1" applyProtection="1">
      <alignment horizontal="center" vertical="center" wrapText="1"/>
      <protection locked="0"/>
    </xf>
    <xf numFmtId="2" fontId="12" fillId="12" borderId="122" xfId="0" applyNumberFormat="1" applyFont="1" applyFill="1" applyBorder="1" applyAlignment="1" applyProtection="1">
      <alignment horizontal="center" vertical="center" wrapText="1"/>
      <protection locked="0"/>
    </xf>
    <xf numFmtId="0" fontId="20" fillId="10" borderId="44" xfId="0" applyFont="1" applyFill="1" applyBorder="1" applyAlignment="1" applyProtection="1">
      <alignment horizontal="left" vertical="top"/>
    </xf>
    <xf numFmtId="0" fontId="20" fillId="10" borderId="22" xfId="0" applyFont="1" applyFill="1" applyBorder="1" applyAlignment="1" applyProtection="1">
      <alignment vertical="center" wrapText="1"/>
    </xf>
    <xf numFmtId="0" fontId="10" fillId="10" borderId="0" xfId="0" applyFont="1" applyFill="1" applyBorder="1" applyAlignment="1" applyProtection="1">
      <alignment horizontal="center"/>
    </xf>
    <xf numFmtId="4" fontId="7" fillId="11" borderId="123" xfId="0" applyNumberFormat="1" applyFont="1" applyFill="1" applyBorder="1" applyAlignment="1" applyProtection="1">
      <alignment vertical="center" wrapText="1"/>
    </xf>
    <xf numFmtId="10" fontId="36" fillId="11" borderId="124" xfId="4" applyNumberFormat="1" applyFont="1" applyFill="1" applyBorder="1" applyAlignment="1" applyProtection="1">
      <alignment vertical="center" wrapText="1"/>
    </xf>
    <xf numFmtId="4" fontId="7" fillId="11" borderId="125" xfId="0" applyNumberFormat="1" applyFont="1" applyFill="1" applyBorder="1" applyAlignment="1" applyProtection="1">
      <alignment vertical="center" wrapText="1"/>
    </xf>
    <xf numFmtId="10" fontId="16" fillId="5" borderId="30" xfId="0" applyNumberFormat="1" applyFont="1" applyFill="1" applyBorder="1" applyAlignment="1" applyProtection="1">
      <alignment horizontal="right"/>
    </xf>
    <xf numFmtId="4" fontId="5" fillId="12" borderId="31" xfId="0" applyNumberFormat="1" applyFont="1" applyFill="1" applyBorder="1" applyAlignment="1" applyProtection="1">
      <alignment horizontal="right" vertical="center" wrapText="1"/>
    </xf>
    <xf numFmtId="10" fontId="35" fillId="5" borderId="30" xfId="0" applyNumberFormat="1" applyFont="1" applyFill="1" applyBorder="1" applyAlignment="1" applyProtection="1">
      <alignment horizontal="right"/>
    </xf>
    <xf numFmtId="4" fontId="5" fillId="12" borderId="108" xfId="0" applyNumberFormat="1" applyFont="1" applyFill="1" applyBorder="1" applyAlignment="1" applyProtection="1">
      <alignment horizontal="right" vertical="center" wrapText="1"/>
    </xf>
    <xf numFmtId="4" fontId="5" fillId="4" borderId="128" xfId="0" applyNumberFormat="1" applyFont="1" applyFill="1" applyBorder="1" applyAlignment="1" applyProtection="1">
      <alignment vertical="center" wrapText="1"/>
      <protection locked="0"/>
    </xf>
    <xf numFmtId="10" fontId="16" fillId="5" borderId="128" xfId="0" applyNumberFormat="1" applyFont="1" applyFill="1" applyBorder="1" applyAlignment="1" applyProtection="1">
      <alignment horizontal="right"/>
    </xf>
    <xf numFmtId="4" fontId="5" fillId="12" borderId="34" xfId="0" applyNumberFormat="1" applyFont="1" applyFill="1" applyBorder="1" applyAlignment="1" applyProtection="1">
      <alignment horizontal="right" vertical="center" wrapText="1"/>
    </xf>
    <xf numFmtId="10" fontId="35" fillId="5" borderId="128" xfId="0" applyNumberFormat="1" applyFont="1" applyFill="1" applyBorder="1" applyAlignment="1" applyProtection="1">
      <alignment horizontal="right"/>
    </xf>
    <xf numFmtId="4" fontId="5" fillId="12" borderId="129" xfId="0" applyNumberFormat="1" applyFont="1" applyFill="1" applyBorder="1" applyAlignment="1" applyProtection="1">
      <alignment horizontal="right" vertical="center" wrapText="1"/>
    </xf>
    <xf numFmtId="0" fontId="11" fillId="15" borderId="130" xfId="0" applyFont="1" applyFill="1" applyBorder="1" applyAlignment="1" applyProtection="1">
      <alignment horizontal="left" vertical="center"/>
    </xf>
    <xf numFmtId="0" fontId="11" fillId="15" borderId="131" xfId="0" applyFont="1" applyFill="1" applyBorder="1" applyAlignment="1" applyProtection="1">
      <alignment horizontal="left" vertical="center" wrapText="1"/>
    </xf>
    <xf numFmtId="4" fontId="7" fillId="15" borderId="132" xfId="0" applyNumberFormat="1" applyFont="1" applyFill="1" applyBorder="1" applyAlignment="1" applyProtection="1">
      <alignment vertical="center" wrapText="1"/>
    </xf>
    <xf numFmtId="10" fontId="36" fillId="15" borderId="133" xfId="4" applyNumberFormat="1" applyFont="1" applyFill="1" applyBorder="1" applyAlignment="1" applyProtection="1">
      <alignment vertical="center" wrapText="1"/>
    </xf>
    <xf numFmtId="4" fontId="7" fillId="15" borderId="134" xfId="0" applyNumberFormat="1" applyFont="1" applyFill="1" applyBorder="1" applyAlignment="1" applyProtection="1">
      <alignment vertical="center" wrapText="1"/>
    </xf>
    <xf numFmtId="0" fontId="27" fillId="14" borderId="115" xfId="0" applyFont="1" applyFill="1" applyBorder="1" applyAlignment="1" applyProtection="1">
      <alignment horizontal="center" vertical="center" wrapText="1"/>
    </xf>
    <xf numFmtId="0" fontId="33" fillId="11" borderId="19" xfId="0" applyFont="1" applyFill="1" applyBorder="1" applyAlignment="1" applyProtection="1">
      <alignment horizontal="center" vertical="center" wrapText="1"/>
    </xf>
    <xf numFmtId="0" fontId="0" fillId="12" borderId="19" xfId="0" applyFont="1" applyFill="1" applyBorder="1" applyAlignment="1" applyProtection="1">
      <alignment horizontal="center" vertical="center" wrapText="1"/>
    </xf>
    <xf numFmtId="0" fontId="0" fillId="13" borderId="19" xfId="0" applyFont="1" applyFill="1" applyBorder="1" applyAlignment="1" applyProtection="1">
      <alignment horizontal="center" vertical="center" wrapText="1"/>
    </xf>
    <xf numFmtId="0" fontId="0" fillId="12" borderId="121" xfId="0" applyFont="1" applyFill="1" applyBorder="1" applyAlignment="1" applyProtection="1">
      <alignment horizontal="center" vertical="center" wrapText="1"/>
    </xf>
    <xf numFmtId="0" fontId="12" fillId="5" borderId="88" xfId="0" applyFont="1" applyFill="1" applyBorder="1" applyAlignment="1">
      <alignment horizontal="justify" vertical="center"/>
    </xf>
    <xf numFmtId="0" fontId="12" fillId="4" borderId="88" xfId="0" applyFont="1" applyFill="1" applyBorder="1" applyAlignment="1">
      <alignment horizontal="justify" vertical="center"/>
    </xf>
    <xf numFmtId="0" fontId="12" fillId="4" borderId="89" xfId="0" applyFont="1" applyFill="1" applyBorder="1" applyAlignment="1">
      <alignment horizontal="justify" vertical="center"/>
    </xf>
    <xf numFmtId="0" fontId="11" fillId="17" borderId="135" xfId="0" applyFont="1" applyFill="1" applyBorder="1" applyAlignment="1" applyProtection="1">
      <alignment horizontal="center" vertical="center" wrapText="1"/>
    </xf>
    <xf numFmtId="0" fontId="11" fillId="17" borderId="136" xfId="0" applyFont="1" applyFill="1" applyBorder="1" applyAlignment="1" applyProtection="1">
      <alignment horizontal="left" vertical="center"/>
    </xf>
    <xf numFmtId="0" fontId="18" fillId="0" borderId="0" xfId="0" applyFont="1" applyBorder="1" applyAlignment="1" applyProtection="1">
      <alignment horizontal="center"/>
    </xf>
    <xf numFmtId="1" fontId="0" fillId="0" borderId="0" xfId="0" applyNumberFormat="1" applyFont="1" applyBorder="1" applyAlignment="1" applyProtection="1">
      <alignment horizontal="right" indent="2"/>
    </xf>
    <xf numFmtId="0" fontId="4" fillId="0" borderId="7" xfId="0" applyFont="1" applyBorder="1" applyAlignment="1" applyProtection="1">
      <alignment wrapText="1"/>
    </xf>
    <xf numFmtId="0" fontId="12" fillId="5" borderId="137" xfId="0" applyFont="1" applyFill="1" applyBorder="1" applyAlignment="1">
      <alignment horizontal="justify" vertical="center"/>
    </xf>
    <xf numFmtId="0" fontId="12" fillId="4" borderId="139" xfId="0" applyFont="1" applyFill="1" applyBorder="1" applyAlignment="1">
      <alignment horizontal="justify" vertical="center"/>
    </xf>
    <xf numFmtId="0" fontId="12" fillId="4" borderId="137" xfId="0" applyFont="1" applyFill="1" applyBorder="1" applyAlignment="1">
      <alignment horizontal="justify" vertical="center"/>
    </xf>
    <xf numFmtId="0" fontId="12" fillId="5" borderId="139" xfId="0" applyFont="1" applyFill="1" applyBorder="1" applyAlignment="1">
      <alignment horizontal="justify" vertical="center"/>
    </xf>
    <xf numFmtId="0" fontId="5" fillId="19" borderId="10" xfId="0" applyFont="1" applyFill="1" applyBorder="1" applyAlignment="1" applyProtection="1">
      <alignment horizontal="center" vertical="center" wrapText="1"/>
    </xf>
    <xf numFmtId="1" fontId="5" fillId="19" borderId="10" xfId="0" applyNumberFormat="1" applyFont="1" applyFill="1" applyBorder="1" applyAlignment="1" applyProtection="1">
      <alignment horizontal="center" vertical="center" wrapText="1"/>
    </xf>
    <xf numFmtId="0" fontId="5" fillId="5" borderId="142" xfId="0" applyFont="1" applyFill="1" applyBorder="1" applyAlignment="1" applyProtection="1">
      <alignment horizontal="center" vertical="center" wrapText="1"/>
    </xf>
    <xf numFmtId="1" fontId="5" fillId="5" borderId="142" xfId="0" applyNumberFormat="1" applyFont="1" applyFill="1" applyBorder="1" applyAlignment="1" applyProtection="1">
      <alignment horizontal="center" vertical="center" wrapText="1"/>
    </xf>
    <xf numFmtId="0" fontId="5" fillId="5" borderId="68" xfId="0" applyFont="1" applyFill="1" applyBorder="1" applyAlignment="1" applyProtection="1">
      <alignment horizontal="center" vertical="center" wrapText="1"/>
    </xf>
    <xf numFmtId="1" fontId="5" fillId="5" borderId="68" xfId="0" applyNumberFormat="1" applyFont="1" applyFill="1" applyBorder="1" applyAlignment="1" applyProtection="1">
      <alignment horizontal="center" vertical="center" wrapText="1"/>
    </xf>
    <xf numFmtId="0" fontId="5" fillId="19" borderId="142" xfId="0" applyFont="1" applyFill="1" applyBorder="1" applyAlignment="1" applyProtection="1">
      <alignment horizontal="center" vertical="center" wrapText="1"/>
    </xf>
    <xf numFmtId="1" fontId="5" fillId="19" borderId="142" xfId="0" applyNumberFormat="1" applyFont="1" applyFill="1" applyBorder="1" applyAlignment="1" applyProtection="1">
      <alignment horizontal="center" vertical="center" wrapText="1"/>
    </xf>
    <xf numFmtId="0" fontId="5" fillId="19" borderId="68" xfId="0" applyFont="1" applyFill="1" applyBorder="1" applyAlignment="1" applyProtection="1">
      <alignment horizontal="center" vertical="center" wrapText="1"/>
    </xf>
    <xf numFmtId="1" fontId="5" fillId="19" borderId="68" xfId="0" applyNumberFormat="1" applyFont="1" applyFill="1" applyBorder="1" applyAlignment="1" applyProtection="1">
      <alignment horizontal="center" vertical="center" wrapText="1"/>
    </xf>
    <xf numFmtId="0" fontId="5" fillId="5" borderId="51" xfId="0" applyFont="1" applyFill="1" applyBorder="1" applyAlignment="1" applyProtection="1">
      <alignment horizontal="center" vertical="center" wrapText="1"/>
    </xf>
    <xf numFmtId="1" fontId="5" fillId="5" borderId="51" xfId="0" applyNumberFormat="1" applyFont="1" applyFill="1" applyBorder="1" applyAlignment="1" applyProtection="1">
      <alignment horizontal="center" vertical="center" wrapText="1"/>
    </xf>
    <xf numFmtId="0" fontId="24" fillId="10" borderId="22" xfId="0" applyFont="1" applyFill="1" applyBorder="1" applyAlignment="1" applyProtection="1">
      <alignment horizontal="center"/>
    </xf>
    <xf numFmtId="0" fontId="30" fillId="10" borderId="45" xfId="0" applyFont="1" applyFill="1" applyBorder="1" applyAlignment="1" applyProtection="1">
      <alignment horizontal="center" vertical="top"/>
    </xf>
    <xf numFmtId="0" fontId="39" fillId="10" borderId="22" xfId="0" applyFont="1" applyFill="1" applyBorder="1" applyAlignment="1" applyProtection="1">
      <alignment horizontal="center" vertical="center"/>
    </xf>
    <xf numFmtId="0" fontId="45" fillId="7" borderId="2" xfId="0" applyFont="1" applyFill="1" applyBorder="1" applyAlignment="1" applyProtection="1">
      <alignment horizontal="center" vertical="center"/>
    </xf>
    <xf numFmtId="0" fontId="5" fillId="0" borderId="5" xfId="0" applyFont="1" applyBorder="1" applyAlignment="1" applyProtection="1">
      <alignment horizontal="center"/>
    </xf>
    <xf numFmtId="0" fontId="0" fillId="0" borderId="5" xfId="0" applyFont="1" applyBorder="1" applyAlignment="1" applyProtection="1">
      <alignment horizontal="center"/>
    </xf>
    <xf numFmtId="0" fontId="5" fillId="0" borderId="0" xfId="0" applyFont="1" applyBorder="1" applyAlignment="1" applyProtection="1">
      <alignment horizontal="center"/>
    </xf>
    <xf numFmtId="0" fontId="27" fillId="10" borderId="44" xfId="0" applyFont="1" applyFill="1" applyBorder="1" applyProtection="1"/>
    <xf numFmtId="0" fontId="10" fillId="10" borderId="44" xfId="0" applyFont="1" applyFill="1" applyBorder="1" applyAlignment="1" applyProtection="1">
      <alignment horizontal="center"/>
    </xf>
    <xf numFmtId="0" fontId="23" fillId="10" borderId="45" xfId="0" applyFont="1" applyFill="1" applyBorder="1" applyProtection="1"/>
    <xf numFmtId="0" fontId="26" fillId="10" borderId="144" xfId="0" applyFont="1" applyFill="1" applyBorder="1" applyProtection="1"/>
    <xf numFmtId="0" fontId="10" fillId="10" borderId="44" xfId="0" applyFont="1" applyFill="1" applyBorder="1" applyProtection="1"/>
    <xf numFmtId="2" fontId="12" fillId="4" borderId="145" xfId="0" applyNumberFormat="1" applyFont="1" applyFill="1" applyBorder="1" applyAlignment="1" applyProtection="1">
      <alignment horizontal="center" vertical="center" wrapText="1"/>
      <protection locked="0"/>
    </xf>
    <xf numFmtId="0" fontId="51" fillId="21" borderId="0" xfId="0" applyFont="1" applyFill="1" applyBorder="1" applyAlignment="1" applyProtection="1">
      <alignment horizontal="left" vertical="center" wrapText="1"/>
    </xf>
    <xf numFmtId="0" fontId="50" fillId="21" borderId="0" xfId="0" applyFont="1" applyFill="1" applyBorder="1" applyAlignment="1" applyProtection="1">
      <alignment horizontal="left" vertical="center" wrapText="1"/>
    </xf>
    <xf numFmtId="0" fontId="10" fillId="10" borderId="45" xfId="0" applyFont="1" applyFill="1" applyBorder="1" applyAlignment="1" applyProtection="1">
      <alignment horizontal="center" wrapText="1"/>
    </xf>
    <xf numFmtId="0" fontId="10" fillId="10" borderId="144" xfId="0" applyFont="1" applyFill="1" applyBorder="1" applyAlignment="1" applyProtection="1">
      <alignment horizontal="left"/>
    </xf>
    <xf numFmtId="0" fontId="20" fillId="10" borderId="144" xfId="0" applyFont="1" applyFill="1" applyBorder="1" applyProtection="1"/>
    <xf numFmtId="0" fontId="43" fillId="20" borderId="146" xfId="0" applyFont="1" applyFill="1" applyBorder="1" applyAlignment="1" applyProtection="1">
      <alignment horizontal="left" vertical="center"/>
    </xf>
    <xf numFmtId="0" fontId="47" fillId="20" borderId="146" xfId="0" applyFont="1" applyFill="1" applyBorder="1" applyAlignment="1" applyProtection="1">
      <alignment horizontal="left" vertical="center"/>
    </xf>
    <xf numFmtId="0" fontId="47" fillId="20" borderId="146" xfId="0" applyFont="1" applyFill="1" applyBorder="1" applyAlignment="1" applyProtection="1">
      <alignment horizontal="center" vertical="center"/>
    </xf>
    <xf numFmtId="0" fontId="10" fillId="20" borderId="146" xfId="0" applyFont="1" applyFill="1" applyBorder="1" applyAlignment="1" applyProtection="1">
      <alignment horizontal="center" wrapText="1"/>
    </xf>
    <xf numFmtId="0" fontId="43" fillId="20" borderId="151" xfId="0" applyFont="1" applyFill="1" applyBorder="1" applyAlignment="1" applyProtection="1">
      <alignment wrapText="1"/>
    </xf>
    <xf numFmtId="0" fontId="43" fillId="20" borderId="153" xfId="0" applyFont="1" applyFill="1" applyBorder="1" applyAlignment="1" applyProtection="1">
      <alignment wrapText="1"/>
    </xf>
    <xf numFmtId="0" fontId="19" fillId="21" borderId="0" xfId="0" applyFont="1" applyFill="1" applyAlignment="1" applyProtection="1">
      <alignment horizontal="left"/>
    </xf>
    <xf numFmtId="0" fontId="19" fillId="21" borderId="18" xfId="0" applyFont="1" applyFill="1" applyBorder="1" applyAlignment="1" applyProtection="1">
      <alignment horizontal="left"/>
    </xf>
    <xf numFmtId="4" fontId="19" fillId="21" borderId="32" xfId="0" applyNumberFormat="1" applyFont="1" applyFill="1" applyBorder="1" applyAlignment="1">
      <alignment horizontal="left"/>
    </xf>
    <xf numFmtId="0" fontId="19" fillId="21" borderId="0" xfId="0" applyFont="1" applyFill="1" applyBorder="1" applyAlignment="1" applyProtection="1">
      <alignment horizontal="left" vertical="center" wrapText="1"/>
    </xf>
    <xf numFmtId="0" fontId="19" fillId="21" borderId="0" xfId="0" applyFont="1" applyFill="1" applyBorder="1" applyAlignment="1">
      <alignment horizontal="left"/>
    </xf>
    <xf numFmtId="4" fontId="19" fillId="21" borderId="32" xfId="0" applyNumberFormat="1" applyFont="1" applyFill="1" applyBorder="1" applyAlignment="1">
      <alignment horizontal="left" vertical="center" wrapText="1"/>
    </xf>
    <xf numFmtId="49" fontId="54" fillId="6" borderId="22" xfId="0" applyNumberFormat="1" applyFont="1" applyFill="1" applyBorder="1" applyAlignment="1" applyProtection="1">
      <alignment horizontal="center"/>
    </xf>
    <xf numFmtId="4" fontId="39" fillId="10" borderId="2" xfId="0" applyNumberFormat="1" applyFont="1" applyFill="1" applyBorder="1" applyAlignment="1">
      <alignment horizontal="left" vertical="center"/>
    </xf>
    <xf numFmtId="1" fontId="39" fillId="10" borderId="2" xfId="0" applyNumberFormat="1" applyFont="1" applyFill="1" applyBorder="1" applyAlignment="1" applyProtection="1">
      <alignment horizontal="center" vertical="center" wrapText="1"/>
      <protection locked="0"/>
    </xf>
    <xf numFmtId="9" fontId="39" fillId="10" borderId="2" xfId="0" applyNumberFormat="1" applyFont="1" applyFill="1" applyBorder="1" applyAlignment="1" applyProtection="1">
      <alignment horizontal="center" vertical="center" wrapText="1"/>
      <protection locked="0"/>
    </xf>
    <xf numFmtId="4" fontId="39" fillId="10" borderId="1" xfId="0" applyNumberFormat="1" applyFont="1" applyFill="1" applyBorder="1" applyAlignment="1">
      <alignment horizontal="left" vertical="center"/>
    </xf>
    <xf numFmtId="1" fontId="39" fillId="10" borderId="6" xfId="0" applyNumberFormat="1" applyFont="1" applyFill="1" applyBorder="1" applyAlignment="1" applyProtection="1">
      <alignment horizontal="center" vertical="center" wrapText="1"/>
      <protection locked="0"/>
    </xf>
    <xf numFmtId="0" fontId="33" fillId="11" borderId="98" xfId="0" applyFont="1" applyFill="1" applyBorder="1" applyAlignment="1" applyProtection="1">
      <alignment horizontal="left" vertical="center"/>
    </xf>
    <xf numFmtId="0" fontId="33" fillId="11" borderId="35" xfId="0" applyFont="1" applyFill="1" applyBorder="1" applyAlignment="1" applyProtection="1">
      <alignment horizontal="left" vertical="center"/>
    </xf>
    <xf numFmtId="0" fontId="33" fillId="11" borderId="35" xfId="0" applyFont="1" applyFill="1" applyBorder="1" applyAlignment="1" applyProtection="1">
      <alignment horizontal="left" vertical="center" wrapText="1"/>
    </xf>
    <xf numFmtId="4" fontId="42" fillId="11" borderId="31" xfId="0" applyNumberFormat="1" applyFont="1" applyFill="1" applyBorder="1" applyAlignment="1" applyProtection="1">
      <alignment vertical="center" wrapText="1"/>
    </xf>
    <xf numFmtId="4" fontId="33" fillId="11" borderId="108" xfId="0" applyNumberFormat="1" applyFont="1" applyFill="1" applyBorder="1" applyAlignment="1" applyProtection="1">
      <alignment vertical="center" wrapText="1"/>
    </xf>
    <xf numFmtId="0" fontId="19" fillId="21" borderId="0" xfId="0" applyFont="1" applyFill="1" applyAlignment="1" applyProtection="1">
      <alignment horizontal="left" wrapText="1"/>
    </xf>
    <xf numFmtId="0" fontId="19" fillId="21" borderId="18" xfId="0" applyFont="1" applyFill="1" applyBorder="1" applyAlignment="1" applyProtection="1">
      <alignment horizontal="left" wrapText="1"/>
    </xf>
    <xf numFmtId="0" fontId="19" fillId="21" borderId="0" xfId="0" applyFont="1" applyFill="1" applyBorder="1" applyAlignment="1">
      <alignment horizontal="left" wrapText="1"/>
    </xf>
    <xf numFmtId="0" fontId="19" fillId="0" borderId="0" xfId="0" applyFont="1" applyAlignment="1">
      <alignment horizontal="left" wrapText="1"/>
    </xf>
    <xf numFmtId="0" fontId="19" fillId="0" borderId="0" xfId="0" applyFont="1" applyAlignment="1" applyProtection="1">
      <alignment horizontal="left" wrapText="1"/>
      <protection locked="0"/>
    </xf>
    <xf numFmtId="0" fontId="50" fillId="21" borderId="0" xfId="0" applyFont="1" applyFill="1" applyBorder="1" applyAlignment="1" applyProtection="1">
      <alignment wrapText="1"/>
    </xf>
    <xf numFmtId="0" fontId="50" fillId="21" borderId="0" xfId="0" applyFont="1" applyFill="1" applyBorder="1" applyAlignment="1" applyProtection="1">
      <alignment horizontal="left" wrapText="1"/>
    </xf>
    <xf numFmtId="0" fontId="50" fillId="0" borderId="0" xfId="0" applyFont="1" applyFill="1" applyBorder="1" applyAlignment="1" applyProtection="1">
      <alignment horizontal="left" wrapText="1"/>
    </xf>
    <xf numFmtId="2" fontId="12" fillId="6" borderId="22" xfId="0" applyNumberFormat="1" applyFont="1" applyFill="1" applyBorder="1" applyAlignment="1" applyProtection="1">
      <alignment horizontal="center" vertical="center" wrapText="1"/>
    </xf>
    <xf numFmtId="0" fontId="10" fillId="10" borderId="154" xfId="0" applyFont="1" applyFill="1" applyBorder="1" applyAlignment="1" applyProtection="1">
      <alignment horizontal="center"/>
    </xf>
    <xf numFmtId="0" fontId="10" fillId="10" borderId="155" xfId="0" applyFont="1" applyFill="1" applyBorder="1" applyAlignment="1" applyProtection="1">
      <alignment horizontal="left"/>
    </xf>
    <xf numFmtId="0" fontId="10" fillId="10" borderId="156" xfId="0" applyFont="1" applyFill="1" applyBorder="1" applyAlignment="1" applyProtection="1">
      <alignment horizontal="center"/>
    </xf>
    <xf numFmtId="0" fontId="10" fillId="10" borderId="5" xfId="0" applyFont="1" applyFill="1" applyBorder="1" applyAlignment="1" applyProtection="1">
      <alignment horizontal="center"/>
    </xf>
    <xf numFmtId="9" fontId="10" fillId="10" borderId="5" xfId="0" applyNumberFormat="1" applyFont="1" applyFill="1" applyBorder="1" applyAlignment="1" applyProtection="1">
      <alignment horizontal="center"/>
    </xf>
    <xf numFmtId="0" fontId="10" fillId="10" borderId="157" xfId="0" applyFont="1" applyFill="1" applyBorder="1" applyAlignment="1" applyProtection="1">
      <alignment horizontal="center"/>
    </xf>
    <xf numFmtId="166" fontId="29" fillId="4" borderId="22" xfId="0" applyNumberFormat="1" applyFont="1" applyFill="1" applyBorder="1" applyAlignment="1" applyProtection="1">
      <alignment horizontal="center" vertical="center" wrapText="1"/>
    </xf>
    <xf numFmtId="4" fontId="33" fillId="10" borderId="158" xfId="0" applyNumberFormat="1" applyFont="1" applyFill="1" applyBorder="1" applyAlignment="1">
      <alignment vertical="center"/>
    </xf>
    <xf numFmtId="4" fontId="33" fillId="10" borderId="159" xfId="0" applyNumberFormat="1" applyFont="1" applyFill="1" applyBorder="1" applyAlignment="1">
      <alignment vertical="center"/>
    </xf>
    <xf numFmtId="1" fontId="33" fillId="10" borderId="159" xfId="0" applyNumberFormat="1" applyFont="1" applyFill="1" applyBorder="1" applyAlignment="1" applyProtection="1">
      <alignment horizontal="center" vertical="center" wrapText="1"/>
      <protection locked="0"/>
    </xf>
    <xf numFmtId="1" fontId="34" fillId="10" borderId="160" xfId="0" applyNumberFormat="1" applyFont="1" applyFill="1" applyBorder="1" applyAlignment="1" applyProtection="1">
      <alignment horizontal="center" vertical="center" wrapText="1"/>
      <protection locked="0"/>
    </xf>
    <xf numFmtId="0" fontId="43" fillId="20" borderId="161" xfId="0" applyFont="1" applyFill="1" applyBorder="1" applyAlignment="1" applyProtection="1">
      <alignment wrapText="1"/>
    </xf>
    <xf numFmtId="0" fontId="5" fillId="0" borderId="54" xfId="0" applyFont="1" applyFill="1" applyBorder="1" applyAlignment="1" applyProtection="1">
      <alignment horizontal="left" vertical="center" wrapText="1"/>
      <protection locked="0"/>
    </xf>
    <xf numFmtId="0" fontId="5" fillId="0" borderId="53" xfId="0" applyFont="1" applyFill="1" applyBorder="1" applyAlignment="1" applyProtection="1">
      <alignment horizontal="left" vertical="center" wrapText="1"/>
      <protection locked="0"/>
    </xf>
    <xf numFmtId="0" fontId="7" fillId="8" borderId="73" xfId="0" applyFont="1" applyFill="1" applyBorder="1" applyAlignment="1" applyProtection="1">
      <alignment horizontal="center" vertical="center" wrapText="1"/>
      <protection locked="0"/>
    </xf>
    <xf numFmtId="0" fontId="5" fillId="0" borderId="52" xfId="0" applyFont="1" applyFill="1" applyBorder="1" applyAlignment="1" applyProtection="1">
      <alignment horizontal="left" vertical="center" wrapText="1"/>
      <protection locked="0"/>
    </xf>
    <xf numFmtId="0" fontId="11" fillId="8" borderId="73" xfId="0" applyFont="1" applyFill="1" applyBorder="1" applyAlignment="1" applyProtection="1">
      <alignment horizontal="center" vertical="center" wrapText="1"/>
      <protection locked="0"/>
    </xf>
    <xf numFmtId="0" fontId="5" fillId="6" borderId="76" xfId="0" applyFont="1" applyFill="1" applyBorder="1" applyAlignment="1" applyProtection="1">
      <alignment horizontal="left" vertical="center" wrapText="1"/>
    </xf>
    <xf numFmtId="0" fontId="5" fillId="6" borderId="77" xfId="0" applyFont="1" applyFill="1" applyBorder="1" applyAlignment="1" applyProtection="1">
      <alignment horizontal="left" vertical="center" wrapText="1"/>
    </xf>
    <xf numFmtId="0" fontId="5" fillId="6" borderId="78" xfId="0" applyFont="1" applyFill="1" applyBorder="1" applyAlignment="1" applyProtection="1">
      <alignment horizontal="left" vertical="center" wrapText="1"/>
    </xf>
    <xf numFmtId="0" fontId="5" fillId="5" borderId="76" xfId="0" applyFont="1" applyFill="1" applyBorder="1" applyAlignment="1" applyProtection="1">
      <alignment horizontal="left" vertical="center" wrapText="1"/>
    </xf>
    <xf numFmtId="0" fontId="5" fillId="5" borderId="77" xfId="0" applyFont="1" applyFill="1" applyBorder="1" applyAlignment="1" applyProtection="1">
      <alignment horizontal="left" vertical="center" wrapText="1"/>
    </xf>
    <xf numFmtId="0" fontId="5" fillId="5" borderId="78" xfId="0" applyFont="1" applyFill="1" applyBorder="1" applyAlignment="1" applyProtection="1">
      <alignment horizontal="left" vertical="center" wrapText="1"/>
    </xf>
    <xf numFmtId="0" fontId="5" fillId="6" borderId="82" xfId="0" applyFont="1" applyFill="1" applyBorder="1" applyAlignment="1" applyProtection="1">
      <alignment horizontal="left" vertical="center" wrapText="1"/>
    </xf>
    <xf numFmtId="0" fontId="5" fillId="6" borderId="83" xfId="0" applyFont="1" applyFill="1" applyBorder="1" applyAlignment="1" applyProtection="1">
      <alignment horizontal="left" vertical="center" wrapText="1"/>
    </xf>
    <xf numFmtId="0" fontId="5" fillId="6" borderId="50" xfId="0" applyFont="1" applyFill="1" applyBorder="1" applyAlignment="1" applyProtection="1">
      <alignment horizontal="left" vertical="center" wrapText="1"/>
    </xf>
    <xf numFmtId="0" fontId="5" fillId="6" borderId="79" xfId="0" applyFont="1" applyFill="1" applyBorder="1" applyAlignment="1" applyProtection="1">
      <alignment horizontal="left" vertical="center" wrapText="1"/>
    </xf>
    <xf numFmtId="0" fontId="5" fillId="6" borderId="80" xfId="0" applyFont="1" applyFill="1" applyBorder="1" applyAlignment="1" applyProtection="1">
      <alignment horizontal="left" vertical="center" wrapText="1"/>
    </xf>
    <xf numFmtId="0" fontId="5" fillId="6" borderId="81" xfId="0" applyFont="1" applyFill="1" applyBorder="1" applyAlignment="1" applyProtection="1">
      <alignment horizontal="left" vertical="center" wrapText="1"/>
    </xf>
    <xf numFmtId="0" fontId="5" fillId="5" borderId="82" xfId="0" applyFont="1" applyFill="1" applyBorder="1" applyAlignment="1" applyProtection="1">
      <alignment horizontal="left" vertical="center" wrapText="1"/>
    </xf>
    <xf numFmtId="0" fontId="5" fillId="5" borderId="83" xfId="0" applyFont="1" applyFill="1" applyBorder="1" applyAlignment="1" applyProtection="1">
      <alignment horizontal="left" vertical="center" wrapText="1"/>
    </xf>
    <xf numFmtId="0" fontId="5" fillId="5" borderId="50" xfId="0" applyFont="1" applyFill="1" applyBorder="1" applyAlignment="1" applyProtection="1">
      <alignment horizontal="left" vertical="center" wrapText="1"/>
    </xf>
    <xf numFmtId="0" fontId="5" fillId="5" borderId="21" xfId="0" applyFont="1" applyFill="1" applyBorder="1" applyAlignment="1" applyProtection="1">
      <alignment horizontal="left" vertical="center" wrapText="1"/>
    </xf>
    <xf numFmtId="0" fontId="5" fillId="5" borderId="37" xfId="0" applyFont="1" applyFill="1" applyBorder="1" applyAlignment="1" applyProtection="1">
      <alignment horizontal="left" vertical="center" wrapText="1"/>
    </xf>
    <xf numFmtId="0" fontId="5" fillId="6" borderId="21" xfId="0" applyFont="1" applyFill="1" applyBorder="1" applyAlignment="1" applyProtection="1">
      <alignment horizontal="left" vertical="center" wrapText="1"/>
    </xf>
    <xf numFmtId="0" fontId="5" fillId="6" borderId="37" xfId="0" applyFont="1" applyFill="1" applyBorder="1" applyAlignment="1" applyProtection="1">
      <alignment horizontal="left" vertical="center" wrapText="1"/>
    </xf>
    <xf numFmtId="0" fontId="43" fillId="20" borderId="146" xfId="0" applyFont="1" applyFill="1" applyBorder="1" applyAlignment="1" applyProtection="1">
      <alignment horizontal="center" vertical="center"/>
    </xf>
    <xf numFmtId="0" fontId="20" fillId="10" borderId="44" xfId="0" applyFont="1" applyFill="1" applyBorder="1" applyAlignment="1" applyProtection="1">
      <alignment horizontal="left"/>
    </xf>
    <xf numFmtId="0" fontId="20" fillId="10" borderId="45" xfId="0" applyFont="1" applyFill="1" applyBorder="1" applyAlignment="1" applyProtection="1">
      <alignment horizontal="left"/>
    </xf>
    <xf numFmtId="0" fontId="29" fillId="4" borderId="44" xfId="0" applyFont="1" applyFill="1" applyBorder="1" applyAlignment="1" applyProtection="1">
      <alignment horizontal="left" vertical="center" wrapText="1"/>
      <protection locked="0"/>
    </xf>
    <xf numFmtId="0" fontId="29" fillId="4" borderId="45" xfId="0" applyFont="1" applyFill="1" applyBorder="1" applyAlignment="1" applyProtection="1">
      <alignment horizontal="left" vertical="center" wrapText="1"/>
      <protection locked="0"/>
    </xf>
    <xf numFmtId="0" fontId="29" fillId="4" borderId="36" xfId="0" applyFont="1" applyFill="1" applyBorder="1" applyAlignment="1" applyProtection="1">
      <alignment horizontal="left" vertical="center" wrapText="1"/>
      <protection locked="0"/>
    </xf>
    <xf numFmtId="0" fontId="29" fillId="4" borderId="147" xfId="0" applyFont="1" applyFill="1" applyBorder="1" applyAlignment="1" applyProtection="1">
      <alignment horizontal="left" vertical="center" wrapText="1"/>
      <protection locked="0"/>
    </xf>
    <xf numFmtId="0" fontId="29" fillId="4" borderId="148" xfId="0" applyFont="1" applyFill="1" applyBorder="1" applyAlignment="1" applyProtection="1">
      <alignment horizontal="left" vertical="center" wrapText="1"/>
      <protection locked="0"/>
    </xf>
    <xf numFmtId="0" fontId="29" fillId="4" borderId="149" xfId="0" applyFont="1" applyFill="1" applyBorder="1" applyAlignment="1" applyProtection="1">
      <alignment horizontal="left" vertical="center" wrapText="1"/>
      <protection locked="0"/>
    </xf>
    <xf numFmtId="0" fontId="20" fillId="10" borderId="44" xfId="0" applyFont="1" applyFill="1" applyBorder="1" applyAlignment="1" applyProtection="1">
      <alignment horizontal="center"/>
    </xf>
    <xf numFmtId="0" fontId="20" fillId="10" borderId="45" xfId="0" applyFont="1" applyFill="1" applyBorder="1" applyAlignment="1" applyProtection="1">
      <alignment horizontal="center"/>
    </xf>
    <xf numFmtId="0" fontId="20" fillId="10" borderId="44" xfId="0" applyFont="1" applyFill="1" applyBorder="1" applyAlignment="1" applyProtection="1">
      <alignment horizontal="left" vertical="center" wrapText="1"/>
    </xf>
    <xf numFmtId="0" fontId="20" fillId="10" borderId="36" xfId="0" applyFont="1" applyFill="1" applyBorder="1" applyAlignment="1" applyProtection="1">
      <alignment horizontal="left" vertical="center" wrapText="1"/>
    </xf>
    <xf numFmtId="0" fontId="20" fillId="10" borderId="45" xfId="0" applyFont="1" applyFill="1" applyBorder="1" applyAlignment="1" applyProtection="1">
      <alignment horizontal="left" vertical="center" wrapText="1"/>
    </xf>
    <xf numFmtId="0" fontId="30" fillId="10" borderId="44" xfId="0" applyFont="1" applyFill="1" applyBorder="1" applyAlignment="1" applyProtection="1">
      <alignment vertical="top"/>
    </xf>
    <xf numFmtId="0" fontId="30" fillId="10" borderId="45" xfId="0" applyFont="1" applyFill="1" applyBorder="1" applyAlignment="1" applyProtection="1">
      <alignment vertical="top"/>
    </xf>
    <xf numFmtId="0" fontId="25" fillId="6" borderId="44" xfId="0" applyFont="1" applyFill="1" applyBorder="1" applyAlignment="1" applyProtection="1">
      <alignment horizontal="left" vertical="top" wrapText="1"/>
    </xf>
    <xf numFmtId="0" fontId="25" fillId="6" borderId="36" xfId="0" applyFont="1" applyFill="1" applyBorder="1" applyAlignment="1" applyProtection="1">
      <alignment horizontal="left" vertical="top" wrapText="1"/>
    </xf>
    <xf numFmtId="0" fontId="25" fillId="6" borderId="143" xfId="0" applyFont="1" applyFill="1" applyBorder="1" applyAlignment="1" applyProtection="1">
      <alignment horizontal="left" vertical="top" wrapText="1"/>
    </xf>
    <xf numFmtId="0" fontId="5" fillId="6" borderId="74" xfId="0" applyFont="1" applyFill="1" applyBorder="1" applyAlignment="1" applyProtection="1">
      <alignment horizontal="left" vertical="center" wrapText="1"/>
    </xf>
    <xf numFmtId="0" fontId="5" fillId="6" borderId="75" xfId="0" applyFont="1" applyFill="1" applyBorder="1" applyAlignment="1" applyProtection="1">
      <alignment horizontal="left" vertical="center" wrapText="1"/>
    </xf>
    <xf numFmtId="0" fontId="5" fillId="5" borderId="42" xfId="0" applyFont="1" applyFill="1" applyBorder="1" applyAlignment="1" applyProtection="1">
      <alignment horizontal="left" vertical="center" wrapText="1"/>
    </xf>
    <xf numFmtId="0" fontId="5" fillId="5" borderId="43" xfId="0" applyFont="1" applyFill="1" applyBorder="1" applyAlignment="1" applyProtection="1">
      <alignment horizontal="left" vertical="center" wrapText="1"/>
    </xf>
    <xf numFmtId="0" fontId="5" fillId="6" borderId="43" xfId="0" applyFont="1" applyFill="1" applyBorder="1" applyAlignment="1" applyProtection="1">
      <alignment horizontal="left" vertical="center" wrapText="1"/>
    </xf>
    <xf numFmtId="0" fontId="11" fillId="17" borderId="37" xfId="0" applyFont="1" applyFill="1" applyBorder="1" applyAlignment="1" applyProtection="1">
      <alignment horizontal="center" vertical="center" wrapText="1"/>
    </xf>
    <xf numFmtId="0" fontId="39" fillId="8" borderId="85" xfId="0" applyFont="1" applyFill="1" applyBorder="1" applyAlignment="1" applyProtection="1">
      <alignment horizontal="center" vertical="center" wrapText="1"/>
    </xf>
    <xf numFmtId="0" fontId="39" fillId="8" borderId="39" xfId="0" applyFont="1" applyFill="1" applyBorder="1" applyAlignment="1" applyProtection="1">
      <alignment horizontal="center" vertical="center" wrapText="1"/>
    </xf>
    <xf numFmtId="0" fontId="39" fillId="8" borderId="40" xfId="0" applyFont="1" applyFill="1" applyBorder="1" applyAlignment="1" applyProtection="1">
      <alignment horizontal="center" vertical="center" wrapText="1"/>
    </xf>
    <xf numFmtId="0" fontId="11" fillId="8" borderId="86" xfId="0" applyFont="1" applyFill="1" applyBorder="1" applyAlignment="1" applyProtection="1">
      <alignment horizontal="center" vertical="center" wrapText="1"/>
    </xf>
    <xf numFmtId="0" fontId="11" fillId="8" borderId="59" xfId="0" applyFont="1" applyFill="1" applyBorder="1" applyAlignment="1" applyProtection="1">
      <alignment horizontal="center" vertical="center" wrapText="1"/>
    </xf>
    <xf numFmtId="1" fontId="11" fillId="8" borderId="2" xfId="0" applyNumberFormat="1" applyFont="1" applyFill="1" applyBorder="1" applyAlignment="1" applyProtection="1">
      <alignment horizontal="center" vertical="center" wrapText="1"/>
    </xf>
    <xf numFmtId="1" fontId="11" fillId="8" borderId="84" xfId="0" applyNumberFormat="1"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87" xfId="0" applyFont="1" applyFill="1" applyBorder="1" applyAlignment="1" applyProtection="1">
      <alignment horizontal="center" vertical="center" wrapText="1"/>
    </xf>
    <xf numFmtId="0" fontId="8" fillId="5" borderId="10" xfId="0" applyFont="1" applyFill="1" applyBorder="1" applyAlignment="1">
      <alignment horizontal="left" vertical="center" wrapText="1"/>
    </xf>
    <xf numFmtId="0" fontId="8" fillId="0" borderId="10" xfId="0" applyFont="1" applyBorder="1" applyAlignment="1">
      <alignment horizontal="left" vertical="center" wrapText="1"/>
    </xf>
    <xf numFmtId="0" fontId="8" fillId="5" borderId="8" xfId="0" applyFont="1" applyFill="1" applyBorder="1" applyAlignment="1">
      <alignment horizontal="center" vertical="center" wrapText="1"/>
    </xf>
    <xf numFmtId="0" fontId="12" fillId="5" borderId="0" xfId="0" applyFont="1" applyFill="1" applyBorder="1" applyAlignment="1">
      <alignment horizontal="left" vertical="center"/>
    </xf>
    <xf numFmtId="0" fontId="12" fillId="5" borderId="7" xfId="0" applyFont="1" applyFill="1" applyBorder="1" applyAlignment="1">
      <alignment horizontal="left" vertical="center"/>
    </xf>
    <xf numFmtId="0" fontId="12" fillId="5" borderId="138" xfId="0" applyFont="1" applyFill="1" applyBorder="1" applyAlignment="1">
      <alignment horizontal="left" vertical="center"/>
    </xf>
    <xf numFmtId="0" fontId="12" fillId="5" borderId="87" xfId="0" applyFont="1" applyFill="1" applyBorder="1" applyAlignment="1">
      <alignment horizontal="left" vertical="center"/>
    </xf>
    <xf numFmtId="0" fontId="12" fillId="4" borderId="140" xfId="0" applyFont="1" applyFill="1" applyBorder="1" applyAlignment="1">
      <alignment horizontal="left" vertical="center"/>
    </xf>
    <xf numFmtId="0" fontId="12" fillId="4" borderId="141" xfId="0" applyFont="1" applyFill="1" applyBorder="1" applyAlignment="1">
      <alignment horizontal="left" vertical="center"/>
    </xf>
    <xf numFmtId="0" fontId="12" fillId="4" borderId="0" xfId="0" applyFont="1" applyFill="1" applyBorder="1" applyAlignment="1">
      <alignment horizontal="left" vertical="center"/>
    </xf>
    <xf numFmtId="0" fontId="12" fillId="4" borderId="7" xfId="0" applyFont="1" applyFill="1" applyBorder="1" applyAlignment="1">
      <alignment horizontal="left" vertical="center"/>
    </xf>
    <xf numFmtId="0" fontId="12" fillId="4" borderId="138" xfId="0" applyFont="1" applyFill="1" applyBorder="1" applyAlignment="1">
      <alignment horizontal="left" vertical="center"/>
    </xf>
    <xf numFmtId="0" fontId="12" fillId="4" borderId="87" xfId="0" applyFont="1" applyFill="1" applyBorder="1" applyAlignment="1">
      <alignment horizontal="left" vertical="center"/>
    </xf>
    <xf numFmtId="0" fontId="12" fillId="5" borderId="140" xfId="0" applyFont="1" applyFill="1" applyBorder="1" applyAlignment="1">
      <alignment horizontal="left" vertical="center"/>
    </xf>
    <xf numFmtId="0" fontId="12" fillId="5" borderId="141" xfId="0" applyFont="1" applyFill="1" applyBorder="1" applyAlignment="1">
      <alignment horizontal="left" vertical="center"/>
    </xf>
    <xf numFmtId="0" fontId="8" fillId="0" borderId="68" xfId="0" applyFont="1" applyBorder="1" applyAlignment="1">
      <alignment horizontal="left" vertical="center" wrapText="1"/>
    </xf>
    <xf numFmtId="0" fontId="8" fillId="0" borderId="51" xfId="0" applyFont="1" applyBorder="1" applyAlignment="1">
      <alignment horizontal="left" vertical="center" wrapText="1"/>
    </xf>
    <xf numFmtId="0" fontId="8" fillId="0" borderId="8" xfId="0" applyFont="1" applyBorder="1" applyAlignment="1">
      <alignment horizontal="center" vertical="center"/>
    </xf>
    <xf numFmtId="0" fontId="8" fillId="5" borderId="8" xfId="0" applyFont="1" applyFill="1" applyBorder="1" applyAlignment="1">
      <alignment horizontal="center" vertical="center"/>
    </xf>
    <xf numFmtId="0" fontId="8" fillId="5" borderId="67" xfId="0" applyFont="1" applyFill="1" applyBorder="1" applyAlignment="1">
      <alignment horizontal="center" vertical="center"/>
    </xf>
    <xf numFmtId="0" fontId="8" fillId="0" borderId="67" xfId="0" applyFont="1" applyBorder="1" applyAlignment="1">
      <alignment horizontal="center" vertical="center"/>
    </xf>
    <xf numFmtId="0" fontId="8" fillId="0" borderId="9" xfId="0" applyFont="1" applyBorder="1" applyAlignment="1">
      <alignment horizontal="center" vertical="center"/>
    </xf>
    <xf numFmtId="0" fontId="45" fillId="7" borderId="1" xfId="0" applyFont="1" applyFill="1" applyBorder="1" applyAlignment="1" applyProtection="1">
      <alignment horizontal="left" vertical="center"/>
    </xf>
    <xf numFmtId="0" fontId="45" fillId="7" borderId="2" xfId="0" applyFont="1" applyFill="1" applyBorder="1" applyAlignment="1" applyProtection="1">
      <alignment horizontal="left" vertical="center"/>
    </xf>
    <xf numFmtId="0" fontId="45" fillId="7" borderId="6" xfId="0" applyFont="1" applyFill="1" applyBorder="1" applyAlignment="1" applyProtection="1">
      <alignment horizontal="left" vertical="center"/>
    </xf>
    <xf numFmtId="0" fontId="11" fillId="17" borderId="91" xfId="0" applyFont="1" applyFill="1" applyBorder="1" applyAlignment="1" applyProtection="1">
      <alignment horizontal="center" vertical="center" wrapText="1"/>
    </xf>
    <xf numFmtId="0" fontId="11" fillId="17" borderId="92" xfId="0" applyFont="1" applyFill="1" applyBorder="1" applyAlignment="1" applyProtection="1">
      <alignment horizontal="center" vertical="center" wrapText="1"/>
    </xf>
    <xf numFmtId="0" fontId="12" fillId="4" borderId="5" xfId="0" applyFont="1" applyFill="1" applyBorder="1" applyAlignment="1">
      <alignment horizontal="left" vertical="center"/>
    </xf>
    <xf numFmtId="0" fontId="12" fillId="4" borderId="90" xfId="0" applyFont="1" applyFill="1" applyBorder="1" applyAlignment="1">
      <alignment horizontal="left" vertical="center"/>
    </xf>
    <xf numFmtId="0" fontId="29" fillId="6" borderId="155" xfId="0" applyFont="1" applyFill="1" applyBorder="1" applyAlignment="1" applyProtection="1">
      <alignment horizontal="left" vertical="center" wrapText="1"/>
    </xf>
    <xf numFmtId="0" fontId="29" fillId="6" borderId="22" xfId="0" applyFont="1" applyFill="1" applyBorder="1" applyAlignment="1" applyProtection="1">
      <alignment horizontal="left" vertical="center" wrapText="1"/>
    </xf>
    <xf numFmtId="0" fontId="43" fillId="20" borderId="150" xfId="0" applyFont="1" applyFill="1" applyBorder="1" applyAlignment="1" applyProtection="1">
      <alignment horizontal="center" vertical="center" wrapText="1"/>
    </xf>
    <xf numFmtId="0" fontId="43" fillId="20" borderId="151" xfId="0" applyFont="1" applyFill="1" applyBorder="1" applyAlignment="1" applyProtection="1">
      <alignment horizontal="center" vertical="center" wrapText="1"/>
    </xf>
    <xf numFmtId="0" fontId="33" fillId="20" borderId="151" xfId="0" applyFont="1" applyFill="1" applyBorder="1" applyAlignment="1" applyProtection="1">
      <alignment horizontal="center" vertical="center" wrapText="1"/>
    </xf>
    <xf numFmtId="0" fontId="33" fillId="20" borderId="152" xfId="0" applyFont="1" applyFill="1" applyBorder="1" applyAlignment="1" applyProtection="1">
      <alignment horizontal="center" vertical="center" wrapText="1"/>
    </xf>
    <xf numFmtId="0" fontId="43" fillId="20" borderId="161" xfId="0" applyFont="1" applyFill="1" applyBorder="1" applyAlignment="1" applyProtection="1">
      <alignment horizontal="center" vertical="center" wrapText="1"/>
    </xf>
    <xf numFmtId="0" fontId="33" fillId="20" borderId="161" xfId="0" applyFont="1" applyFill="1" applyBorder="1" applyAlignment="1" applyProtection="1">
      <alignment horizontal="center" vertical="center" wrapText="1"/>
    </xf>
    <xf numFmtId="0" fontId="0" fillId="4" borderId="46" xfId="0" applyFont="1" applyFill="1" applyBorder="1" applyAlignment="1" applyProtection="1">
      <alignment horizontal="left" vertical="center" wrapText="1"/>
      <protection locked="0"/>
    </xf>
    <xf numFmtId="0" fontId="0" fillId="4" borderId="47" xfId="0" applyFont="1" applyFill="1" applyBorder="1" applyAlignment="1" applyProtection="1">
      <alignment horizontal="left" vertical="center" wrapText="1"/>
      <protection locked="0"/>
    </xf>
    <xf numFmtId="0" fontId="0" fillId="12" borderId="31" xfId="0" applyFont="1" applyFill="1" applyBorder="1" applyAlignment="1" applyProtection="1">
      <alignment horizontal="left" vertical="center" wrapText="1"/>
    </xf>
    <xf numFmtId="0" fontId="0" fillId="12" borderId="35" xfId="0" applyFont="1" applyFill="1" applyBorder="1" applyAlignment="1" applyProtection="1">
      <alignment horizontal="left" vertical="center" wrapText="1"/>
    </xf>
    <xf numFmtId="0" fontId="0" fillId="4" borderId="126" xfId="0" applyFont="1" applyFill="1" applyBorder="1" applyAlignment="1" applyProtection="1">
      <alignment horizontal="left" vertical="center" wrapText="1"/>
      <protection locked="0"/>
    </xf>
    <xf numFmtId="0" fontId="0" fillId="4" borderId="127"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left" vertical="center" wrapText="1"/>
    </xf>
    <xf numFmtId="0" fontId="0" fillId="12" borderId="33" xfId="0" applyFont="1" applyFill="1" applyBorder="1" applyAlignment="1" applyProtection="1">
      <alignment horizontal="left" vertical="center" wrapText="1"/>
    </xf>
    <xf numFmtId="0" fontId="0" fillId="13" borderId="20" xfId="0" applyFont="1" applyFill="1" applyBorder="1" applyAlignment="1" applyProtection="1">
      <alignment horizontal="left" vertical="center" wrapText="1"/>
    </xf>
    <xf numFmtId="0" fontId="0" fillId="13" borderId="33" xfId="0" applyFont="1" applyFill="1" applyBorder="1" applyAlignment="1" applyProtection="1">
      <alignment horizontal="left" vertical="center" wrapText="1"/>
    </xf>
    <xf numFmtId="0" fontId="0" fillId="13" borderId="34" xfId="0" applyFont="1" applyFill="1" applyBorder="1" applyAlignment="1" applyProtection="1">
      <alignment horizontal="left" vertical="center" wrapText="1"/>
    </xf>
    <xf numFmtId="0" fontId="0" fillId="13" borderId="41" xfId="0" applyFont="1" applyFill="1" applyBorder="1" applyAlignment="1" applyProtection="1">
      <alignment horizontal="left" vertical="center" wrapText="1"/>
    </xf>
    <xf numFmtId="0" fontId="0" fillId="4" borderId="48" xfId="0" applyFont="1" applyFill="1" applyBorder="1" applyAlignment="1" applyProtection="1">
      <alignment horizontal="left" vertical="center" wrapText="1"/>
      <protection locked="0"/>
    </xf>
    <xf numFmtId="1" fontId="33" fillId="10" borderId="159" xfId="0" applyNumberFormat="1" applyFont="1" applyFill="1" applyBorder="1" applyAlignment="1" applyProtection="1">
      <alignment horizontal="center" vertical="center" wrapText="1"/>
      <protection locked="0"/>
    </xf>
    <xf numFmtId="1" fontId="33" fillId="10" borderId="159" xfId="0" applyNumberFormat="1" applyFont="1" applyFill="1" applyBorder="1" applyAlignment="1" applyProtection="1">
      <alignment horizontal="center" vertical="center" wrapText="1"/>
    </xf>
    <xf numFmtId="0" fontId="39" fillId="11" borderId="98" xfId="0" applyFont="1" applyFill="1" applyBorder="1" applyAlignment="1" applyProtection="1">
      <alignment horizontal="left" vertical="center" wrapText="1"/>
    </xf>
    <xf numFmtId="0" fontId="39" fillId="11" borderId="35" xfId="0" applyFont="1" applyFill="1" applyBorder="1" applyAlignment="1" applyProtection="1">
      <alignment horizontal="left" vertical="center" wrapText="1"/>
    </xf>
    <xf numFmtId="0" fontId="0" fillId="4" borderId="105" xfId="0" applyFont="1" applyFill="1" applyBorder="1" applyAlignment="1" applyProtection="1">
      <alignment horizontal="left" vertical="center" wrapText="1"/>
      <protection locked="0"/>
    </xf>
    <xf numFmtId="0" fontId="0" fillId="4" borderId="109" xfId="0" applyFont="1" applyFill="1" applyBorder="1" applyAlignment="1" applyProtection="1">
      <alignment horizontal="left" vertical="center" wrapText="1"/>
      <protection locked="0"/>
    </xf>
    <xf numFmtId="0" fontId="0" fillId="4" borderId="102" xfId="0" applyFont="1" applyFill="1" applyBorder="1" applyAlignment="1" applyProtection="1">
      <alignment horizontal="left" vertical="center" wrapText="1"/>
      <protection locked="0"/>
    </xf>
    <xf numFmtId="0" fontId="0" fillId="4" borderId="103" xfId="0" applyFont="1" applyFill="1" applyBorder="1" applyAlignment="1" applyProtection="1">
      <alignment horizontal="left" vertical="center" wrapText="1"/>
      <protection locked="0"/>
    </xf>
    <xf numFmtId="0" fontId="0" fillId="4" borderId="20" xfId="0" applyFont="1" applyFill="1" applyBorder="1" applyAlignment="1" applyProtection="1">
      <alignment horizontal="left" vertical="center" wrapText="1"/>
      <protection locked="0"/>
    </xf>
    <xf numFmtId="0" fontId="0" fillId="4" borderId="49" xfId="0" applyFont="1" applyFill="1" applyBorder="1" applyAlignment="1" applyProtection="1">
      <alignment horizontal="left" vertical="center" wrapText="1"/>
      <protection locked="0"/>
    </xf>
    <xf numFmtId="10" fontId="16" fillId="4" borderId="46" xfId="0" applyNumberFormat="1" applyFont="1" applyFill="1" applyBorder="1" applyAlignment="1" applyProtection="1">
      <alignment horizontal="center"/>
      <protection locked="0"/>
    </xf>
    <xf numFmtId="10" fontId="16" fillId="4" borderId="48" xfId="0" applyNumberFormat="1" applyFont="1" applyFill="1" applyBorder="1" applyAlignment="1" applyProtection="1">
      <alignment horizontal="center"/>
      <protection locked="0"/>
    </xf>
    <xf numFmtId="10" fontId="16" fillId="4" borderId="97" xfId="0" applyNumberFormat="1" applyFont="1" applyFill="1" applyBorder="1" applyAlignment="1" applyProtection="1">
      <alignment horizontal="center"/>
      <protection locked="0"/>
    </xf>
    <xf numFmtId="10" fontId="16" fillId="4" borderId="105" xfId="0" applyNumberFormat="1" applyFont="1" applyFill="1" applyBorder="1" applyAlignment="1" applyProtection="1">
      <alignment horizontal="center"/>
    </xf>
    <xf numFmtId="10" fontId="16" fillId="4" borderId="106" xfId="0" applyNumberFormat="1" applyFont="1" applyFill="1" applyBorder="1" applyAlignment="1" applyProtection="1">
      <alignment horizontal="center"/>
    </xf>
    <xf numFmtId="10" fontId="16" fillId="4" borderId="107" xfId="0" applyNumberFormat="1" applyFont="1" applyFill="1" applyBorder="1" applyAlignment="1" applyProtection="1">
      <alignment horizontal="center"/>
    </xf>
    <xf numFmtId="0" fontId="11" fillId="15" borderId="95" xfId="0" applyFont="1" applyFill="1" applyBorder="1" applyAlignment="1" applyProtection="1">
      <alignment horizontal="left" vertical="center" wrapText="1"/>
    </xf>
    <xf numFmtId="0" fontId="11" fillId="15" borderId="33" xfId="0" applyFont="1" applyFill="1" applyBorder="1" applyAlignment="1" applyProtection="1">
      <alignment horizontal="left" vertical="center" wrapText="1"/>
    </xf>
    <xf numFmtId="10" fontId="16" fillId="4" borderId="46" xfId="0" applyNumberFormat="1" applyFont="1" applyFill="1" applyBorder="1" applyAlignment="1" applyProtection="1">
      <alignment horizontal="left"/>
      <protection locked="0"/>
    </xf>
    <xf numFmtId="10" fontId="16" fillId="4" borderId="48" xfId="0" applyNumberFormat="1" applyFont="1" applyFill="1" applyBorder="1" applyAlignment="1" applyProtection="1">
      <alignment horizontal="left"/>
      <protection locked="0"/>
    </xf>
    <xf numFmtId="10" fontId="16" fillId="4" borderId="97" xfId="0" applyNumberFormat="1" applyFont="1" applyFill="1" applyBorder="1" applyAlignment="1" applyProtection="1">
      <alignment horizontal="left"/>
      <protection locked="0"/>
    </xf>
    <xf numFmtId="4" fontId="7" fillId="15" borderId="56" xfId="0" applyNumberFormat="1" applyFont="1" applyFill="1" applyBorder="1" applyAlignment="1" applyProtection="1">
      <alignment horizontal="center" vertical="center" wrapText="1"/>
    </xf>
    <xf numFmtId="4" fontId="7" fillId="15" borderId="48" xfId="0" applyNumberFormat="1" applyFont="1" applyFill="1" applyBorder="1" applyAlignment="1" applyProtection="1">
      <alignment horizontal="center" vertical="center" wrapText="1"/>
    </xf>
    <xf numFmtId="4" fontId="7" fillId="15" borderId="97" xfId="0" applyNumberFormat="1" applyFont="1" applyFill="1" applyBorder="1" applyAlignment="1" applyProtection="1">
      <alignment horizontal="center" vertical="center" wrapText="1"/>
    </xf>
    <xf numFmtId="0" fontId="43" fillId="20" borderId="153" xfId="0" applyFont="1" applyFill="1" applyBorder="1" applyAlignment="1" applyProtection="1">
      <alignment horizontal="center" vertical="center" wrapText="1"/>
    </xf>
    <xf numFmtId="4" fontId="7" fillId="11" borderId="57" xfId="0" applyNumberFormat="1" applyFont="1" applyFill="1" applyBorder="1" applyAlignment="1" applyProtection="1">
      <alignment horizontal="center" vertical="center" wrapText="1"/>
    </xf>
    <xf numFmtId="4" fontId="7" fillId="11" borderId="55" xfId="0" applyNumberFormat="1" applyFont="1" applyFill="1" applyBorder="1" applyAlignment="1" applyProtection="1">
      <alignment horizontal="center" vertical="center" wrapText="1"/>
    </xf>
    <xf numFmtId="4" fontId="7" fillId="11" borderId="96" xfId="0" applyNumberFormat="1" applyFont="1" applyFill="1" applyBorder="1" applyAlignment="1" applyProtection="1">
      <alignment horizontal="center" vertical="center" wrapText="1"/>
    </xf>
    <xf numFmtId="0" fontId="11" fillId="11" borderId="95" xfId="0" applyFont="1" applyFill="1" applyBorder="1" applyAlignment="1" applyProtection="1">
      <alignment horizontal="left" vertical="center" wrapText="1"/>
    </xf>
    <xf numFmtId="0" fontId="11" fillId="11" borderId="33" xfId="0" applyFont="1" applyFill="1" applyBorder="1" applyAlignment="1" applyProtection="1">
      <alignment horizontal="left" vertical="center" wrapText="1"/>
    </xf>
    <xf numFmtId="0" fontId="39" fillId="20" borderId="153" xfId="0" applyFont="1" applyFill="1" applyBorder="1" applyAlignment="1" applyProtection="1">
      <alignment horizontal="center" vertical="center" wrapText="1"/>
    </xf>
    <xf numFmtId="0" fontId="29" fillId="6" borderId="144" xfId="0" applyFont="1" applyFill="1" applyBorder="1" applyAlignment="1" applyProtection="1">
      <alignment horizontal="left" vertical="center" wrapText="1"/>
    </xf>
  </cellXfs>
  <cellStyles count="5">
    <cellStyle name="Millares" xfId="1" builtinId="3"/>
    <cellStyle name="Normal" xfId="0" builtinId="0"/>
    <cellStyle name="Normal 2" xfId="2" xr:uid="{00000000-0005-0000-0000-000002000000}"/>
    <cellStyle name="Normal 3"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pageSetUpPr fitToPage="1"/>
  </sheetPr>
  <dimension ref="A1:L299"/>
  <sheetViews>
    <sheetView tabSelected="1" topLeftCell="B1" zoomScaleNormal="100" zoomScaleSheetLayoutView="110" workbookViewId="0">
      <selection activeCell="F16" sqref="F16"/>
    </sheetView>
  </sheetViews>
  <sheetFormatPr baseColWidth="10" defaultRowHeight="15" x14ac:dyDescent="0.25"/>
  <cols>
    <col min="1" max="1" width="6.7109375" style="395" customWidth="1"/>
    <col min="2" max="2" width="11" style="35" customWidth="1"/>
    <col min="3" max="3" width="46.28515625" style="131" customWidth="1"/>
    <col min="4" max="4" width="42.28515625" style="36" customWidth="1"/>
    <col min="5" max="5" width="15.85546875" style="1" customWidth="1"/>
    <col min="6" max="6" width="15.85546875" style="2" customWidth="1"/>
    <col min="7" max="7" width="9" style="41" hidden="1" customWidth="1"/>
    <col min="8" max="8" width="9" style="42" customWidth="1"/>
    <col min="9" max="9" width="14.42578125" style="141" customWidth="1"/>
    <col min="10" max="12" width="34" style="124" customWidth="1"/>
    <col min="13" max="16384" width="11.42578125" style="1"/>
  </cols>
  <sheetData>
    <row r="1" spans="1:12" ht="24.75" customHeight="1" thickTop="1" thickBot="1" x14ac:dyDescent="0.3">
      <c r="A1" s="393"/>
      <c r="B1" s="433" t="str">
        <f>"AUTOBAREMACION PROYECTOS "&amp;Listas!A51</f>
        <v>AUTOBAREMACION PROYECTOS Linea 2</v>
      </c>
      <c r="C1" s="433"/>
      <c r="D1" s="433"/>
      <c r="E1" s="365"/>
      <c r="F1" s="366" t="s">
        <v>560</v>
      </c>
      <c r="G1" s="367"/>
      <c r="H1" s="367"/>
      <c r="I1" s="367"/>
      <c r="J1" s="368"/>
      <c r="K1" s="362"/>
      <c r="L1" s="46"/>
    </row>
    <row r="2" spans="1:12" ht="16.5" thickTop="1" thickBot="1" x14ac:dyDescent="0.3">
      <c r="A2" s="394"/>
      <c r="B2" s="363" t="s">
        <v>4</v>
      </c>
      <c r="C2" s="439"/>
      <c r="D2" s="440"/>
      <c r="E2" s="440"/>
      <c r="F2" s="440"/>
      <c r="G2" s="440"/>
      <c r="H2" s="440"/>
      <c r="I2" s="441"/>
      <c r="J2" s="364" t="str">
        <f>IF(LEN(C2)&gt;Listas!A59,Listas!B59,IF(LEN(C2)&lt;Listas!A58,Listas!B58,""))</f>
        <v>Texto  muy breve</v>
      </c>
      <c r="K2" s="48"/>
      <c r="L2" s="49"/>
    </row>
    <row r="3" spans="1:12" ht="16.5" thickTop="1" thickBot="1" x14ac:dyDescent="0.3">
      <c r="A3" s="394"/>
      <c r="B3" s="47" t="s">
        <v>3</v>
      </c>
      <c r="C3" s="436"/>
      <c r="D3" s="437"/>
      <c r="E3" s="47" t="s">
        <v>702</v>
      </c>
      <c r="F3" s="436"/>
      <c r="G3" s="438"/>
      <c r="H3" s="438"/>
      <c r="I3" s="437"/>
      <c r="J3" s="48" t="str">
        <f>IF(LEN(C3)&gt;Listas!A59,Listas!B59,IF(LEN(C3)&lt;Listas!A58,Listas!B58,""))</f>
        <v>Texto  muy breve</v>
      </c>
      <c r="K3" s="48"/>
      <c r="L3" s="49"/>
    </row>
    <row r="4" spans="1:12" ht="16.5" thickTop="1" thickBot="1" x14ac:dyDescent="0.3">
      <c r="A4" s="394"/>
      <c r="B4" s="47" t="s">
        <v>14</v>
      </c>
      <c r="C4" s="436"/>
      <c r="D4" s="437"/>
      <c r="E4" s="434" t="str">
        <f>IF(G4="",Listas!A36,"")</f>
        <v>Municipio no seleccionado</v>
      </c>
      <c r="F4" s="435"/>
      <c r="G4" s="51" t="str">
        <f>IFERROR(LOOKUP(C4,Listas!A11:A21,Listas!B11:B21),"")</f>
        <v/>
      </c>
      <c r="H4" s="347" t="s">
        <v>878</v>
      </c>
      <c r="I4" s="139" t="str">
        <f>IFERROR(LOOKUP(G4,Listas!B11:B21,Listas!C11:C21),"")</f>
        <v/>
      </c>
      <c r="J4" s="48"/>
      <c r="K4" s="48"/>
      <c r="L4" s="49"/>
    </row>
    <row r="5" spans="1:12" ht="16.5" thickTop="1" thickBot="1" x14ac:dyDescent="0.3">
      <c r="A5" s="394"/>
      <c r="B5" s="47" t="s">
        <v>60</v>
      </c>
      <c r="C5" s="62">
        <v>43412</v>
      </c>
      <c r="D5" s="442" t="str">
        <f>IF(C5&lt;Listas!A61,Listas!B61,IF(C5&gt;Listas!A62,Listas!B61,""))</f>
        <v/>
      </c>
      <c r="E5" s="443"/>
      <c r="F5" s="53"/>
      <c r="G5" s="51"/>
      <c r="H5" s="447"/>
      <c r="I5" s="448"/>
      <c r="J5" s="298" t="str">
        <f>IF($H$27=0,Listas!$A$29,"")</f>
        <v>No contribuye a la lucha contra el cambio climático</v>
      </c>
      <c r="K5" s="54"/>
      <c r="L5" s="54"/>
    </row>
    <row r="6" spans="1:12" ht="16.5" thickTop="1" thickBot="1" x14ac:dyDescent="0.3">
      <c r="A6" s="394"/>
      <c r="B6" s="47" t="s">
        <v>274</v>
      </c>
      <c r="C6" s="294"/>
      <c r="D6" s="55"/>
      <c r="E6" s="56"/>
      <c r="F6" s="53"/>
      <c r="G6" s="51"/>
      <c r="H6" s="447"/>
      <c r="I6" s="448"/>
      <c r="J6" s="298" t="str">
        <f>IF($H$35=0,Listas!$A$30,"")</f>
        <v>No fomenta la igualdad H/M</v>
      </c>
      <c r="K6" s="54"/>
      <c r="L6" s="54"/>
    </row>
    <row r="7" spans="1:12" ht="16.5" thickTop="1" thickBot="1" x14ac:dyDescent="0.3">
      <c r="A7" s="394"/>
      <c r="B7" s="47" t="s">
        <v>272</v>
      </c>
      <c r="C7" s="132" t="s">
        <v>32</v>
      </c>
      <c r="D7" s="444" t="str">
        <f>IF(IFERROR(LOOKUP(C8,Listas!A52:A56,Listas!F52:F56),Listas!A38)&lt;&gt;C7,Listas!A39,"")</f>
        <v/>
      </c>
      <c r="E7" s="445"/>
      <c r="F7" s="446"/>
      <c r="G7" s="51"/>
      <c r="H7" s="348"/>
      <c r="I7" s="242"/>
      <c r="J7" s="298" t="str">
        <f>IF($H$44=0,Listas!$A$31,"")</f>
        <v>No fomenta la participacion juvenil</v>
      </c>
      <c r="K7" s="54"/>
      <c r="L7" s="54"/>
    </row>
    <row r="8" spans="1:12" ht="16.5" customHeight="1" thickTop="1" thickBot="1" x14ac:dyDescent="0.3">
      <c r="A8" s="394"/>
      <c r="B8" s="47" t="s">
        <v>238</v>
      </c>
      <c r="C8" s="449" t="s">
        <v>880</v>
      </c>
      <c r="D8" s="450"/>
      <c r="E8" s="450"/>
      <c r="F8" s="451"/>
      <c r="G8" s="51"/>
      <c r="H8" s="348"/>
      <c r="I8" s="242"/>
      <c r="J8" s="298" t="str">
        <f>IF($H$62=0,Listas!$A$32,"")</f>
        <v>No hay innovación</v>
      </c>
      <c r="K8" s="57"/>
      <c r="L8" s="57"/>
    </row>
    <row r="9" spans="1:12" ht="16.5" thickTop="1" thickBot="1" x14ac:dyDescent="0.3">
      <c r="A9" s="394"/>
      <c r="B9" s="47" t="s">
        <v>61</v>
      </c>
      <c r="C9" s="142" t="s">
        <v>2</v>
      </c>
      <c r="D9" s="299" t="str">
        <f>IFERROR(LOOKUP(C9,Listas!A8:A9,Listas!B8:B9),Listas!A37)</f>
        <v/>
      </c>
      <c r="E9" s="354"/>
      <c r="F9" s="358" t="s">
        <v>770</v>
      </c>
      <c r="G9" s="356">
        <f>IF(C9=Listas!A8,1,2)</f>
        <v>2</v>
      </c>
      <c r="H9" s="348"/>
      <c r="I9" s="242"/>
      <c r="J9" s="298" t="str">
        <f>IF($H$71=0,Listas!$A$33,"")</f>
        <v>No indica necesidades</v>
      </c>
      <c r="K9" s="60"/>
      <c r="L9" s="60"/>
    </row>
    <row r="10" spans="1:12" ht="16.5" customHeight="1" thickTop="1" thickBot="1" x14ac:dyDescent="0.3">
      <c r="A10" s="394"/>
      <c r="B10" s="47" t="s">
        <v>239</v>
      </c>
      <c r="C10" s="130" t="s">
        <v>64</v>
      </c>
      <c r="D10" s="299" t="str">
        <f>IFERROR(LOOKUP(C10,Listas!A2:A3,Listas!B2:B3),Listas!A37)</f>
        <v/>
      </c>
      <c r="E10" s="355"/>
      <c r="F10" s="359" t="s">
        <v>64</v>
      </c>
      <c r="G10" s="356">
        <f>IF(C10=Listas!A3,1,2)</f>
        <v>2</v>
      </c>
      <c r="H10" s="348"/>
      <c r="I10" s="140"/>
      <c r="J10" s="102" t="str">
        <f>IF(F10=Listas!$A$2,"",IF(F10=Listas!$A$3,"",Listas!$A$47))</f>
        <v/>
      </c>
      <c r="K10" s="127"/>
      <c r="L10" s="61"/>
    </row>
    <row r="11" spans="1:12" ht="21" customHeight="1" thickTop="1" thickBot="1" x14ac:dyDescent="0.3">
      <c r="A11" s="394"/>
      <c r="B11" s="47" t="s">
        <v>62</v>
      </c>
      <c r="C11" s="403">
        <f>CuadroPresupuestos!L9</f>
        <v>0</v>
      </c>
      <c r="D11" s="58" t="str">
        <f>IF(C11&lt;Listas!A64,Listas!B64,IF(C11&gt;Listas!A65,Listas!B65,""))</f>
        <v/>
      </c>
      <c r="E11" s="59"/>
      <c r="F11" s="357"/>
      <c r="G11" s="51"/>
      <c r="H11" s="349" t="s">
        <v>67</v>
      </c>
      <c r="I11" s="219">
        <f>I14+I18+I22+I27+I35+I44+I53+I58+I62+I71</f>
        <v>0</v>
      </c>
      <c r="J11" s="127"/>
      <c r="K11" s="127"/>
      <c r="L11" s="54"/>
    </row>
    <row r="12" spans="1:12" s="122" customFormat="1" ht="9" customHeight="1" thickTop="1" thickBot="1" x14ac:dyDescent="0.3">
      <c r="A12" s="360" t="s">
        <v>243</v>
      </c>
      <c r="B12" s="300"/>
      <c r="C12" s="300"/>
      <c r="D12" s="300"/>
      <c r="E12" s="300"/>
      <c r="F12" s="300"/>
      <c r="G12" s="300"/>
      <c r="H12" s="300"/>
      <c r="I12" s="300"/>
      <c r="J12" s="300"/>
      <c r="K12" s="300"/>
      <c r="L12" s="300"/>
    </row>
    <row r="13" spans="1:12" s="123" customFormat="1" ht="45.75" thickBot="1" x14ac:dyDescent="0.25">
      <c r="A13" s="360" t="s">
        <v>70</v>
      </c>
      <c r="B13" s="276" t="s">
        <v>37</v>
      </c>
      <c r="C13" s="277" t="s">
        <v>38</v>
      </c>
      <c r="D13" s="278" t="s">
        <v>39</v>
      </c>
      <c r="E13" s="318" t="s">
        <v>40</v>
      </c>
      <c r="F13" s="278" t="s">
        <v>41</v>
      </c>
      <c r="G13" s="278" t="s">
        <v>73</v>
      </c>
      <c r="H13" s="318" t="s">
        <v>71</v>
      </c>
      <c r="I13" s="279" t="s">
        <v>66</v>
      </c>
      <c r="J13" s="280" t="s">
        <v>586</v>
      </c>
      <c r="K13" s="275" t="s">
        <v>329</v>
      </c>
      <c r="L13" s="82" t="s">
        <v>330</v>
      </c>
    </row>
    <row r="14" spans="1:12" ht="57" thickBot="1" x14ac:dyDescent="0.3">
      <c r="A14" s="361" t="s">
        <v>70</v>
      </c>
      <c r="B14" s="281" t="s">
        <v>371</v>
      </c>
      <c r="C14" s="68" t="s">
        <v>381</v>
      </c>
      <c r="D14" s="69" t="s">
        <v>382</v>
      </c>
      <c r="E14" s="319">
        <v>7</v>
      </c>
      <c r="F14" s="70" t="s">
        <v>370</v>
      </c>
      <c r="G14" s="71"/>
      <c r="H14" s="244"/>
      <c r="I14" s="216">
        <f>SUM(I15:I17)</f>
        <v>0</v>
      </c>
      <c r="J14" s="282" t="s">
        <v>879</v>
      </c>
      <c r="K14" s="77" t="s">
        <v>386</v>
      </c>
      <c r="L14" s="72"/>
    </row>
    <row r="15" spans="1:12" ht="15.75" thickBot="1" x14ac:dyDescent="0.3">
      <c r="A15" s="361" t="s">
        <v>71</v>
      </c>
      <c r="B15" s="283" t="s">
        <v>372</v>
      </c>
      <c r="C15" s="128" t="s">
        <v>490</v>
      </c>
      <c r="D15" s="73" t="s">
        <v>383</v>
      </c>
      <c r="E15" s="320">
        <v>7</v>
      </c>
      <c r="F15" s="74" t="s">
        <v>44</v>
      </c>
      <c r="G15" s="78">
        <v>7</v>
      </c>
      <c r="H15" s="134" t="str">
        <f>IF(SUM(I16:I$17)=0,IF(J15&lt;&gt;"","Si","No"),"No")</f>
        <v>No</v>
      </c>
      <c r="I15" s="217">
        <f>IF(SUM(I16:I$17)=0,IF(H15=Listas!$A$3,E15,0),0)</f>
        <v>0</v>
      </c>
      <c r="J15" s="284"/>
      <c r="K15" s="79"/>
      <c r="L15" s="74"/>
    </row>
    <row r="16" spans="1:12" ht="48.75" thickBot="1" x14ac:dyDescent="0.3">
      <c r="A16" s="361" t="s">
        <v>71</v>
      </c>
      <c r="B16" s="285" t="s">
        <v>373</v>
      </c>
      <c r="C16" s="129" t="s">
        <v>491</v>
      </c>
      <c r="D16" s="75" t="s">
        <v>384</v>
      </c>
      <c r="E16" s="321">
        <v>7</v>
      </c>
      <c r="F16" s="76" t="s">
        <v>44</v>
      </c>
      <c r="G16" s="80">
        <v>5</v>
      </c>
      <c r="H16" s="135" t="str">
        <f>IF(SUM(I17:I$17)=0,IF(J16&lt;&gt;"","Si","No"),"No")</f>
        <v>No</v>
      </c>
      <c r="I16" s="218">
        <f>IF(SUM(I17)=0,IF(H16=Listas!$A$3,E16,0),0)</f>
        <v>0</v>
      </c>
      <c r="J16" s="284"/>
      <c r="K16" s="81"/>
      <c r="L16" s="76"/>
    </row>
    <row r="17" spans="1:12" ht="36.75" thickBot="1" x14ac:dyDescent="0.3">
      <c r="A17" s="361" t="s">
        <v>71</v>
      </c>
      <c r="B17" s="283" t="s">
        <v>374</v>
      </c>
      <c r="C17" s="128" t="s">
        <v>492</v>
      </c>
      <c r="D17" s="73" t="s">
        <v>385</v>
      </c>
      <c r="E17" s="320">
        <v>3</v>
      </c>
      <c r="F17" s="74" t="s">
        <v>44</v>
      </c>
      <c r="G17" s="78">
        <v>3</v>
      </c>
      <c r="H17" s="134" t="str">
        <f t="shared" ref="H17:H21" si="0">IF(J17&lt;&gt;"","Si","No")</f>
        <v>No</v>
      </c>
      <c r="I17" s="217">
        <f>IF(H17=Listas!$A$3,E17,0)</f>
        <v>0</v>
      </c>
      <c r="J17" s="284"/>
      <c r="K17" s="79"/>
      <c r="L17" s="74"/>
    </row>
    <row r="18" spans="1:12" ht="102" thickBot="1" x14ac:dyDescent="0.3">
      <c r="A18" s="361" t="s">
        <v>70</v>
      </c>
      <c r="B18" s="281" t="s">
        <v>366</v>
      </c>
      <c r="C18" s="68" t="s">
        <v>369</v>
      </c>
      <c r="D18" s="69" t="s">
        <v>35</v>
      </c>
      <c r="E18" s="319">
        <v>10</v>
      </c>
      <c r="F18" s="70" t="s">
        <v>370</v>
      </c>
      <c r="G18" s="71"/>
      <c r="H18" s="244"/>
      <c r="I18" s="216">
        <f>SUM(I19:I21)</f>
        <v>0</v>
      </c>
      <c r="J18" s="282" t="s">
        <v>879</v>
      </c>
      <c r="K18" s="77" t="s">
        <v>387</v>
      </c>
      <c r="L18" s="72" t="s">
        <v>388</v>
      </c>
    </row>
    <row r="19" spans="1:12" ht="30.75" customHeight="1" thickBot="1" x14ac:dyDescent="0.3">
      <c r="A19" s="361" t="s">
        <v>71</v>
      </c>
      <c r="B19" s="283" t="s">
        <v>367</v>
      </c>
      <c r="C19" s="128" t="s">
        <v>493</v>
      </c>
      <c r="D19" s="73" t="s">
        <v>52</v>
      </c>
      <c r="E19" s="320">
        <v>10</v>
      </c>
      <c r="F19" s="74" t="s">
        <v>44</v>
      </c>
      <c r="G19" s="78">
        <v>10</v>
      </c>
      <c r="H19" s="134" t="str">
        <f>IF(SUM(I20:I$21)=0,IF(J19&lt;&gt;"","Si","No"),"No")</f>
        <v>No</v>
      </c>
      <c r="I19" s="217">
        <f>IF(SUM(I20:I$21)=0,IF(H19=Listas!$A$3,E19,0),0)</f>
        <v>0</v>
      </c>
      <c r="J19" s="284"/>
      <c r="K19" s="79"/>
      <c r="L19" s="74"/>
    </row>
    <row r="20" spans="1:12" ht="30.75" customHeight="1" thickBot="1" x14ac:dyDescent="0.3">
      <c r="A20" s="361" t="s">
        <v>71</v>
      </c>
      <c r="B20" s="285" t="s">
        <v>368</v>
      </c>
      <c r="C20" s="129" t="s">
        <v>494</v>
      </c>
      <c r="D20" s="75" t="s">
        <v>45</v>
      </c>
      <c r="E20" s="321">
        <v>7</v>
      </c>
      <c r="F20" s="76" t="s">
        <v>44</v>
      </c>
      <c r="G20" s="80">
        <v>7</v>
      </c>
      <c r="H20" s="135" t="str">
        <f>IF(SUM(I21:I$21)=0,IF(J20&lt;&gt;"","Si","No"),"No")</f>
        <v>No</v>
      </c>
      <c r="I20" s="218">
        <f>IF(I21=0,IF(H20=Listas!$A$3,E20,0),0)</f>
        <v>0</v>
      </c>
      <c r="J20" s="284"/>
      <c r="K20" s="81"/>
      <c r="L20" s="76"/>
    </row>
    <row r="21" spans="1:12" ht="30.75" thickBot="1" x14ac:dyDescent="0.3">
      <c r="A21" s="361" t="s">
        <v>71</v>
      </c>
      <c r="B21" s="283" t="s">
        <v>374</v>
      </c>
      <c r="C21" s="128" t="s">
        <v>495</v>
      </c>
      <c r="D21" s="73" t="s">
        <v>43</v>
      </c>
      <c r="E21" s="320">
        <v>5</v>
      </c>
      <c r="F21" s="74" t="s">
        <v>44</v>
      </c>
      <c r="G21" s="78">
        <v>5</v>
      </c>
      <c r="H21" s="134" t="str">
        <f t="shared" si="0"/>
        <v>No</v>
      </c>
      <c r="I21" s="217">
        <f>IF(H21=Listas!$A$3,E21,0)</f>
        <v>0</v>
      </c>
      <c r="J21" s="284"/>
      <c r="K21" s="79"/>
      <c r="L21" s="74"/>
    </row>
    <row r="22" spans="1:12" ht="102" thickBot="1" x14ac:dyDescent="0.3">
      <c r="A22" s="361" t="s">
        <v>70</v>
      </c>
      <c r="B22" s="281" t="s">
        <v>375</v>
      </c>
      <c r="C22" s="68" t="s">
        <v>42</v>
      </c>
      <c r="D22" s="69" t="s">
        <v>35</v>
      </c>
      <c r="E22" s="319">
        <v>7</v>
      </c>
      <c r="F22" s="70"/>
      <c r="G22" s="71"/>
      <c r="H22" s="244"/>
      <c r="I22" s="216">
        <f>SUM(I23:I26)</f>
        <v>0</v>
      </c>
      <c r="J22" s="282" t="s">
        <v>879</v>
      </c>
      <c r="K22" s="77" t="s">
        <v>389</v>
      </c>
      <c r="L22" s="72" t="s">
        <v>390</v>
      </c>
    </row>
    <row r="23" spans="1:12" ht="15.75" thickBot="1" x14ac:dyDescent="0.3">
      <c r="A23" s="361" t="s">
        <v>71</v>
      </c>
      <c r="B23" s="283" t="s">
        <v>376</v>
      </c>
      <c r="C23" s="128" t="s">
        <v>496</v>
      </c>
      <c r="D23" s="73" t="s">
        <v>43</v>
      </c>
      <c r="E23" s="320">
        <v>3</v>
      </c>
      <c r="F23" s="74" t="s">
        <v>44</v>
      </c>
      <c r="G23" s="78">
        <v>3</v>
      </c>
      <c r="H23" s="136" t="str">
        <f>IF(SUM(I24:I26)=0,IF($I$4=1,"Si","No"),"No")</f>
        <v>No</v>
      </c>
      <c r="I23" s="217">
        <f>IF(SUM(I24:I$26)=0,IF(H23=Listas!$A$3,E23,0),0)</f>
        <v>0</v>
      </c>
      <c r="J23" s="286"/>
      <c r="K23" s="79"/>
      <c r="L23" s="74"/>
    </row>
    <row r="24" spans="1:12" ht="30.75" customHeight="1" thickBot="1" x14ac:dyDescent="0.3">
      <c r="A24" s="361" t="s">
        <v>71</v>
      </c>
      <c r="B24" s="285" t="s">
        <v>377</v>
      </c>
      <c r="C24" s="129" t="s">
        <v>497</v>
      </c>
      <c r="D24" s="75" t="s">
        <v>45</v>
      </c>
      <c r="E24" s="321">
        <v>5</v>
      </c>
      <c r="F24" s="76" t="s">
        <v>44</v>
      </c>
      <c r="G24" s="80">
        <v>5</v>
      </c>
      <c r="H24" s="137" t="str">
        <f>IF(SUM(I25:I27)=0,IF($I$4=2,"Si","No"),"No")</f>
        <v>No</v>
      </c>
      <c r="I24" s="218">
        <f>IF(SUM(I25:I$26)=0,IF(H24=Listas!$A$3,E24,0),0)</f>
        <v>0</v>
      </c>
      <c r="J24" s="287"/>
      <c r="K24" s="81"/>
      <c r="L24" s="76"/>
    </row>
    <row r="25" spans="1:12" ht="15.75" thickBot="1" x14ac:dyDescent="0.3">
      <c r="A25" s="361" t="s">
        <v>71</v>
      </c>
      <c r="B25" s="283" t="s">
        <v>378</v>
      </c>
      <c r="C25" s="128" t="s">
        <v>498</v>
      </c>
      <c r="D25" s="73" t="s">
        <v>46</v>
      </c>
      <c r="E25" s="320">
        <v>7</v>
      </c>
      <c r="F25" s="74" t="s">
        <v>44</v>
      </c>
      <c r="G25" s="78">
        <v>7</v>
      </c>
      <c r="H25" s="136" t="str">
        <f>IF(SUM(I26:I28)=0,IF($I$4=3,"Si","No"),"No")</f>
        <v>No</v>
      </c>
      <c r="I25" s="217">
        <f>IF(SUM(I26:I$26)=0,IF(H25=Listas!$A$3,E25,0),0)</f>
        <v>0</v>
      </c>
      <c r="J25" s="286"/>
      <c r="K25" s="79"/>
      <c r="L25" s="74"/>
    </row>
    <row r="26" spans="1:12" ht="94.5" customHeight="1" thickBot="1" x14ac:dyDescent="0.3">
      <c r="A26" s="361" t="s">
        <v>71</v>
      </c>
      <c r="B26" s="285" t="s">
        <v>379</v>
      </c>
      <c r="C26" s="129" t="s">
        <v>499</v>
      </c>
      <c r="D26" s="75" t="s">
        <v>46</v>
      </c>
      <c r="E26" s="321">
        <v>7</v>
      </c>
      <c r="F26" s="76" t="s">
        <v>44</v>
      </c>
      <c r="G26" s="80">
        <v>7</v>
      </c>
      <c r="H26" s="135" t="str">
        <f t="shared" ref="H26:H30" si="1">IF(J26&lt;&gt;"","Si","No")</f>
        <v>No</v>
      </c>
      <c r="I26" s="218">
        <f>IF(H26=Listas!$A$3,E26,0)</f>
        <v>0</v>
      </c>
      <c r="J26" s="284"/>
      <c r="K26" s="81"/>
      <c r="L26" s="76"/>
    </row>
    <row r="27" spans="1:12" ht="60.75" thickBot="1" x14ac:dyDescent="0.3">
      <c r="A27" s="361" t="s">
        <v>70</v>
      </c>
      <c r="B27" s="281" t="s">
        <v>380</v>
      </c>
      <c r="C27" s="68" t="s">
        <v>500</v>
      </c>
      <c r="D27" s="69" t="s">
        <v>584</v>
      </c>
      <c r="E27" s="319">
        <v>12</v>
      </c>
      <c r="F27" s="70"/>
      <c r="G27" s="71"/>
      <c r="H27" s="244">
        <f>COUNTIF(H28:H34,Listas!A3)</f>
        <v>0</v>
      </c>
      <c r="I27" s="216">
        <f>IF(SUM(I28:I34)&gt;E27,E27,SUM(I28:I34))</f>
        <v>0</v>
      </c>
      <c r="J27" s="282" t="s">
        <v>879</v>
      </c>
      <c r="K27" s="77" t="s">
        <v>244</v>
      </c>
      <c r="L27" s="72" t="s">
        <v>254</v>
      </c>
    </row>
    <row r="28" spans="1:12" ht="75.75" thickBot="1" x14ac:dyDescent="0.3">
      <c r="A28" s="361" t="s">
        <v>71</v>
      </c>
      <c r="B28" s="283" t="s">
        <v>359</v>
      </c>
      <c r="C28" s="128" t="s">
        <v>501</v>
      </c>
      <c r="D28" s="73" t="s">
        <v>47</v>
      </c>
      <c r="E28" s="320">
        <v>8</v>
      </c>
      <c r="F28" s="74" t="s">
        <v>253</v>
      </c>
      <c r="G28" s="78">
        <v>8</v>
      </c>
      <c r="H28" s="134" t="str">
        <f t="shared" si="1"/>
        <v>No</v>
      </c>
      <c r="I28" s="217">
        <f>IF(H28=Listas!$A$3,E28,0)</f>
        <v>0</v>
      </c>
      <c r="J28" s="284"/>
      <c r="K28" s="79"/>
      <c r="L28" s="74" t="s">
        <v>396</v>
      </c>
    </row>
    <row r="29" spans="1:12" ht="75.75" thickBot="1" x14ac:dyDescent="0.3">
      <c r="A29" s="361" t="s">
        <v>71</v>
      </c>
      <c r="B29" s="285" t="s">
        <v>360</v>
      </c>
      <c r="C29" s="129" t="s">
        <v>502</v>
      </c>
      <c r="D29" s="75" t="s">
        <v>48</v>
      </c>
      <c r="E29" s="321">
        <v>4</v>
      </c>
      <c r="F29" s="76" t="s">
        <v>253</v>
      </c>
      <c r="G29" s="80">
        <v>4</v>
      </c>
      <c r="H29" s="135" t="str">
        <f t="shared" si="1"/>
        <v>No</v>
      </c>
      <c r="I29" s="218">
        <f>IF(H29=Listas!$A$3,E29,0)</f>
        <v>0</v>
      </c>
      <c r="J29" s="284"/>
      <c r="K29" s="81" t="s">
        <v>391</v>
      </c>
      <c r="L29" s="76"/>
    </row>
    <row r="30" spans="1:12" ht="45.75" thickBot="1" x14ac:dyDescent="0.3">
      <c r="A30" s="361" t="s">
        <v>71</v>
      </c>
      <c r="B30" s="283" t="s">
        <v>361</v>
      </c>
      <c r="C30" s="128" t="s">
        <v>503</v>
      </c>
      <c r="D30" s="73" t="s">
        <v>47</v>
      </c>
      <c r="E30" s="320">
        <v>8</v>
      </c>
      <c r="F30" s="74" t="s">
        <v>253</v>
      </c>
      <c r="G30" s="78">
        <v>8</v>
      </c>
      <c r="H30" s="134" t="str">
        <f t="shared" si="1"/>
        <v>No</v>
      </c>
      <c r="I30" s="217">
        <f>IF(H30=Listas!$A$3,E30,0)</f>
        <v>0</v>
      </c>
      <c r="J30" s="284"/>
      <c r="K30" s="79"/>
      <c r="L30" s="74" t="s">
        <v>397</v>
      </c>
    </row>
    <row r="31" spans="1:12" ht="48.75" customHeight="1" thickBot="1" x14ac:dyDescent="0.3">
      <c r="A31" s="361" t="s">
        <v>71</v>
      </c>
      <c r="B31" s="285" t="s">
        <v>362</v>
      </c>
      <c r="C31" s="129" t="s">
        <v>504</v>
      </c>
      <c r="D31" s="75" t="s">
        <v>48</v>
      </c>
      <c r="E31" s="321">
        <v>4</v>
      </c>
      <c r="F31" s="76" t="s">
        <v>253</v>
      </c>
      <c r="G31" s="80">
        <v>4</v>
      </c>
      <c r="H31" s="135" t="str">
        <f t="shared" ref="H31:H34" si="2">IF(J31&lt;&gt;"","Si","No")</f>
        <v>No</v>
      </c>
      <c r="I31" s="218">
        <f>IF(H31=Listas!$A$3,E31,0)</f>
        <v>0</v>
      </c>
      <c r="J31" s="284"/>
      <c r="K31" s="81" t="s">
        <v>392</v>
      </c>
      <c r="L31" s="76" t="s">
        <v>397</v>
      </c>
    </row>
    <row r="32" spans="1:12" ht="48.75" customHeight="1" thickBot="1" x14ac:dyDescent="0.3">
      <c r="A32" s="361" t="s">
        <v>71</v>
      </c>
      <c r="B32" s="283" t="s">
        <v>363</v>
      </c>
      <c r="C32" s="128" t="s">
        <v>505</v>
      </c>
      <c r="D32" s="73" t="s">
        <v>49</v>
      </c>
      <c r="E32" s="320">
        <v>4</v>
      </c>
      <c r="F32" s="74" t="s">
        <v>253</v>
      </c>
      <c r="G32" s="78">
        <v>4</v>
      </c>
      <c r="H32" s="134" t="str">
        <f t="shared" si="2"/>
        <v>No</v>
      </c>
      <c r="I32" s="217">
        <f>IF(H32=Listas!$A$3,E32,0)</f>
        <v>0</v>
      </c>
      <c r="J32" s="284"/>
      <c r="K32" s="79" t="s">
        <v>245</v>
      </c>
      <c r="L32" s="74" t="s">
        <v>398</v>
      </c>
    </row>
    <row r="33" spans="1:12" ht="36.75" thickBot="1" x14ac:dyDescent="0.3">
      <c r="A33" s="361" t="s">
        <v>71</v>
      </c>
      <c r="B33" s="285" t="s">
        <v>364</v>
      </c>
      <c r="C33" s="129" t="s">
        <v>484</v>
      </c>
      <c r="D33" s="75" t="s">
        <v>47</v>
      </c>
      <c r="E33" s="321">
        <v>4</v>
      </c>
      <c r="F33" s="76" t="s">
        <v>253</v>
      </c>
      <c r="G33" s="80">
        <v>4</v>
      </c>
      <c r="H33" s="135" t="str">
        <f t="shared" si="2"/>
        <v>No</v>
      </c>
      <c r="I33" s="218">
        <f>IF(H33=Listas!$A$3,E33,0)</f>
        <v>0</v>
      </c>
      <c r="J33" s="284"/>
      <c r="K33" s="81" t="s">
        <v>394</v>
      </c>
      <c r="L33" s="76" t="s">
        <v>399</v>
      </c>
    </row>
    <row r="34" spans="1:12" ht="45.75" thickBot="1" x14ac:dyDescent="0.3">
      <c r="A34" s="361" t="s">
        <v>71</v>
      </c>
      <c r="B34" s="283" t="s">
        <v>365</v>
      </c>
      <c r="C34" s="128" t="s">
        <v>506</v>
      </c>
      <c r="D34" s="73" t="s">
        <v>50</v>
      </c>
      <c r="E34" s="320">
        <v>4</v>
      </c>
      <c r="F34" s="74" t="s">
        <v>253</v>
      </c>
      <c r="G34" s="78">
        <v>4</v>
      </c>
      <c r="H34" s="134" t="str">
        <f t="shared" si="2"/>
        <v>No</v>
      </c>
      <c r="I34" s="217">
        <f>IF(H34=Listas!$A$3,E34,0)</f>
        <v>0</v>
      </c>
      <c r="J34" s="284"/>
      <c r="K34" s="79" t="s">
        <v>393</v>
      </c>
      <c r="L34" s="74"/>
    </row>
    <row r="35" spans="1:12" ht="60.75" thickBot="1" x14ac:dyDescent="0.3">
      <c r="A35" s="361" t="s">
        <v>70</v>
      </c>
      <c r="B35" s="281" t="s">
        <v>354</v>
      </c>
      <c r="C35" s="68" t="s">
        <v>507</v>
      </c>
      <c r="D35" s="69" t="s">
        <v>585</v>
      </c>
      <c r="E35" s="319">
        <v>12</v>
      </c>
      <c r="F35" s="70"/>
      <c r="G35" s="71"/>
      <c r="H35" s="244">
        <f>COUNTIF(H36:H43,Listas!$A$3)</f>
        <v>0</v>
      </c>
      <c r="I35" s="216">
        <f>IF(SUM(I36:I43)&gt;E35,E35,SUM(I36:I43))</f>
        <v>0</v>
      </c>
      <c r="J35" s="282" t="s">
        <v>879</v>
      </c>
      <c r="K35" s="77" t="s">
        <v>395</v>
      </c>
      <c r="L35" s="72" t="str">
        <f>K35</f>
        <v>Memoria; Certificación de Composición y Cargos del Órgano de Decisión de la entidad sin animo de lucro y de las Admones. Públicas.</v>
      </c>
    </row>
    <row r="36" spans="1:12" ht="36.75" thickBot="1" x14ac:dyDescent="0.3">
      <c r="A36" s="361" t="s">
        <v>71</v>
      </c>
      <c r="B36" s="283" t="s">
        <v>355</v>
      </c>
      <c r="C36" s="128" t="s">
        <v>508</v>
      </c>
      <c r="D36" s="73" t="s">
        <v>50</v>
      </c>
      <c r="E36" s="320">
        <v>4</v>
      </c>
      <c r="F36" s="74" t="s">
        <v>253</v>
      </c>
      <c r="G36" s="78">
        <v>4</v>
      </c>
      <c r="H36" s="134" t="str">
        <f>IF(I37=0,IF(J36&lt;&gt;"","Si","No"),"No")</f>
        <v>No</v>
      </c>
      <c r="I36" s="217">
        <f>IF(I37=0,IF(H36=Listas!$A$3,E36,0),0)</f>
        <v>0</v>
      </c>
      <c r="J36" s="284"/>
      <c r="K36" s="79"/>
      <c r="L36" s="74"/>
    </row>
    <row r="37" spans="1:12" ht="36.75" thickBot="1" x14ac:dyDescent="0.3">
      <c r="A37" s="361" t="s">
        <v>71</v>
      </c>
      <c r="B37" s="285" t="s">
        <v>356</v>
      </c>
      <c r="C37" s="129" t="s">
        <v>509</v>
      </c>
      <c r="D37" s="75" t="s">
        <v>50</v>
      </c>
      <c r="E37" s="321">
        <v>8</v>
      </c>
      <c r="F37" s="76" t="s">
        <v>253</v>
      </c>
      <c r="G37" s="80">
        <v>8</v>
      </c>
      <c r="H37" s="135" t="str">
        <f>IF(J37&lt;&gt;"","Si","No")</f>
        <v>No</v>
      </c>
      <c r="I37" s="218">
        <f>IF(H37=Listas!$A$3,E37,0)</f>
        <v>0</v>
      </c>
      <c r="J37" s="284"/>
      <c r="K37" s="81"/>
      <c r="L37" s="76"/>
    </row>
    <row r="38" spans="1:12" ht="36.75" thickBot="1" x14ac:dyDescent="0.3">
      <c r="A38" s="361" t="s">
        <v>71</v>
      </c>
      <c r="B38" s="283" t="s">
        <v>357</v>
      </c>
      <c r="C38" s="128" t="s">
        <v>510</v>
      </c>
      <c r="D38" s="73" t="s">
        <v>50</v>
      </c>
      <c r="E38" s="320">
        <v>4</v>
      </c>
      <c r="F38" s="74" t="s">
        <v>253</v>
      </c>
      <c r="G38" s="78">
        <v>4</v>
      </c>
      <c r="H38" s="134" t="str">
        <f>IF(I39=0,IF(J38&lt;&gt;"","Si","No"),"No")</f>
        <v>No</v>
      </c>
      <c r="I38" s="217">
        <f>IF(I39=0,IF(H38=Listas!$A$3,E38,0),0)</f>
        <v>0</v>
      </c>
      <c r="J38" s="284"/>
      <c r="K38" s="79"/>
      <c r="L38" s="74"/>
    </row>
    <row r="39" spans="1:12" ht="36.75" customHeight="1" thickBot="1" x14ac:dyDescent="0.3">
      <c r="A39" s="361" t="s">
        <v>71</v>
      </c>
      <c r="B39" s="285" t="s">
        <v>358</v>
      </c>
      <c r="C39" s="129" t="s">
        <v>511</v>
      </c>
      <c r="D39" s="75" t="s">
        <v>50</v>
      </c>
      <c r="E39" s="321">
        <v>8</v>
      </c>
      <c r="F39" s="76" t="s">
        <v>253</v>
      </c>
      <c r="G39" s="80">
        <v>8</v>
      </c>
      <c r="H39" s="135" t="str">
        <f t="shared" ref="H39" si="3">IF(J39&lt;&gt;"","Si","No")</f>
        <v>No</v>
      </c>
      <c r="I39" s="218">
        <f>IF(H39=Listas!$A$3,E39,0)</f>
        <v>0</v>
      </c>
      <c r="J39" s="284"/>
      <c r="K39" s="81"/>
      <c r="L39" s="76"/>
    </row>
    <row r="40" spans="1:12" ht="36.75" customHeight="1" thickBot="1" x14ac:dyDescent="0.3">
      <c r="A40" s="361" t="s">
        <v>71</v>
      </c>
      <c r="B40" s="283" t="s">
        <v>485</v>
      </c>
      <c r="C40" s="128" t="s">
        <v>512</v>
      </c>
      <c r="D40" s="73" t="s">
        <v>50</v>
      </c>
      <c r="E40" s="320">
        <v>8</v>
      </c>
      <c r="F40" s="74" t="s">
        <v>253</v>
      </c>
      <c r="G40" s="78">
        <v>8</v>
      </c>
      <c r="H40" s="134" t="str">
        <f t="shared" ref="H40:H43" si="4">IF(J40&lt;&gt;"","Si","No")</f>
        <v>No</v>
      </c>
      <c r="I40" s="217">
        <f>IF(H40=Listas!$A$3,E40,0)</f>
        <v>0</v>
      </c>
      <c r="J40" s="284"/>
      <c r="K40" s="79"/>
      <c r="L40" s="74"/>
    </row>
    <row r="41" spans="1:12" ht="36.75" thickBot="1" x14ac:dyDescent="0.3">
      <c r="A41" s="361" t="s">
        <v>71</v>
      </c>
      <c r="B41" s="285" t="s">
        <v>486</v>
      </c>
      <c r="C41" s="129" t="s">
        <v>513</v>
      </c>
      <c r="D41" s="75" t="s">
        <v>50</v>
      </c>
      <c r="E41" s="321">
        <v>4</v>
      </c>
      <c r="F41" s="76" t="s">
        <v>253</v>
      </c>
      <c r="G41" s="80">
        <v>4</v>
      </c>
      <c r="H41" s="135" t="str">
        <f t="shared" si="4"/>
        <v>No</v>
      </c>
      <c r="I41" s="218">
        <f>IF(H41=Listas!$A$3,E41,0)</f>
        <v>0</v>
      </c>
      <c r="J41" s="284"/>
      <c r="K41" s="81"/>
      <c r="L41" s="76"/>
    </row>
    <row r="42" spans="1:12" ht="36.75" thickBot="1" x14ac:dyDescent="0.3">
      <c r="A42" s="361" t="s">
        <v>71</v>
      </c>
      <c r="B42" s="283" t="s">
        <v>487</v>
      </c>
      <c r="C42" s="128" t="s">
        <v>514</v>
      </c>
      <c r="D42" s="73" t="s">
        <v>50</v>
      </c>
      <c r="E42" s="320">
        <v>4</v>
      </c>
      <c r="F42" s="74" t="s">
        <v>253</v>
      </c>
      <c r="G42" s="78">
        <v>4</v>
      </c>
      <c r="H42" s="134" t="str">
        <f t="shared" si="4"/>
        <v>No</v>
      </c>
      <c r="I42" s="217">
        <f>IF(H42=Listas!$A$3,E42,0)</f>
        <v>0</v>
      </c>
      <c r="J42" s="284"/>
      <c r="K42" s="79"/>
      <c r="L42" s="74"/>
    </row>
    <row r="43" spans="1:12" ht="75.75" thickBot="1" x14ac:dyDescent="0.3">
      <c r="A43" s="361" t="s">
        <v>71</v>
      </c>
      <c r="B43" s="285" t="s">
        <v>488</v>
      </c>
      <c r="C43" s="129" t="s">
        <v>515</v>
      </c>
      <c r="D43" s="75" t="s">
        <v>50</v>
      </c>
      <c r="E43" s="321">
        <v>4</v>
      </c>
      <c r="F43" s="76" t="s">
        <v>253</v>
      </c>
      <c r="G43" s="80">
        <v>4</v>
      </c>
      <c r="H43" s="135" t="str">
        <f t="shared" si="4"/>
        <v>No</v>
      </c>
      <c r="I43" s="218">
        <f>IF(H43=Listas!$A$3,E43,0)</f>
        <v>0</v>
      </c>
      <c r="J43" s="284"/>
      <c r="K43" s="81"/>
      <c r="L43" s="76"/>
    </row>
    <row r="44" spans="1:12" ht="60.75" thickBot="1" x14ac:dyDescent="0.3">
      <c r="A44" s="361" t="s">
        <v>70</v>
      </c>
      <c r="B44" s="281" t="s">
        <v>345</v>
      </c>
      <c r="C44" s="68" t="s">
        <v>516</v>
      </c>
      <c r="D44" s="69" t="s">
        <v>489</v>
      </c>
      <c r="E44" s="319">
        <v>12</v>
      </c>
      <c r="F44" s="70"/>
      <c r="G44" s="71"/>
      <c r="H44" s="244">
        <f>COUNTIF(H45:H52,Listas!$A$3)</f>
        <v>0</v>
      </c>
      <c r="I44" s="216">
        <f>IF(SUM(I45:I52)&gt;E44,E44,SUM(I45:I52))</f>
        <v>0</v>
      </c>
      <c r="J44" s="282" t="s">
        <v>879</v>
      </c>
      <c r="K44" s="77" t="s">
        <v>395</v>
      </c>
      <c r="L44" s="72" t="str">
        <f>K44</f>
        <v>Memoria; Certificación de Composición y Cargos del Órgano de Decisión de la entidad sin animo de lucro y de las Admones. Públicas.</v>
      </c>
    </row>
    <row r="45" spans="1:12" ht="36.75" thickBot="1" x14ac:dyDescent="0.3">
      <c r="A45" s="361" t="s">
        <v>71</v>
      </c>
      <c r="B45" s="283" t="s">
        <v>346</v>
      </c>
      <c r="C45" s="128" t="s">
        <v>517</v>
      </c>
      <c r="D45" s="73" t="s">
        <v>50</v>
      </c>
      <c r="E45" s="320">
        <v>4</v>
      </c>
      <c r="F45" s="74" t="s">
        <v>253</v>
      </c>
      <c r="G45" s="78">
        <v>4</v>
      </c>
      <c r="H45" s="134" t="str">
        <f>IF(I46=0,IF(J45&lt;&gt;"","Si","No"),"No")</f>
        <v>No</v>
      </c>
      <c r="I45" s="217">
        <f>IF(H45=Listas!$A$3,E45,0)</f>
        <v>0</v>
      </c>
      <c r="J45" s="284"/>
      <c r="K45" s="79"/>
      <c r="L45" s="74"/>
    </row>
    <row r="46" spans="1:12" ht="36.75" thickBot="1" x14ac:dyDescent="0.3">
      <c r="A46" s="361" t="s">
        <v>71</v>
      </c>
      <c r="B46" s="285" t="s">
        <v>347</v>
      </c>
      <c r="C46" s="129" t="s">
        <v>518</v>
      </c>
      <c r="D46" s="75" t="s">
        <v>50</v>
      </c>
      <c r="E46" s="321">
        <v>8</v>
      </c>
      <c r="F46" s="76" t="s">
        <v>253</v>
      </c>
      <c r="G46" s="80">
        <v>8</v>
      </c>
      <c r="H46" s="135" t="str">
        <f t="shared" ref="H46" si="5">IF(J46&lt;&gt;"","Si","No")</f>
        <v>No</v>
      </c>
      <c r="I46" s="218">
        <f>IF(H46=Listas!$A$3,E46,0)</f>
        <v>0</v>
      </c>
      <c r="J46" s="284"/>
      <c r="K46" s="81"/>
      <c r="L46" s="76"/>
    </row>
    <row r="47" spans="1:12" ht="36.75" thickBot="1" x14ac:dyDescent="0.3">
      <c r="A47" s="361" t="s">
        <v>71</v>
      </c>
      <c r="B47" s="283" t="s">
        <v>348</v>
      </c>
      <c r="C47" s="128" t="s">
        <v>519</v>
      </c>
      <c r="D47" s="73" t="s">
        <v>50</v>
      </c>
      <c r="E47" s="320">
        <v>4</v>
      </c>
      <c r="F47" s="74" t="s">
        <v>253</v>
      </c>
      <c r="G47" s="78">
        <v>4</v>
      </c>
      <c r="H47" s="134" t="str">
        <f>IF(I48=0,IF(J47&lt;&gt;"","Si","No"),"No")</f>
        <v>No</v>
      </c>
      <c r="I47" s="217">
        <f>IF(H47=Listas!$A$3,E47,0)</f>
        <v>0</v>
      </c>
      <c r="J47" s="284"/>
      <c r="K47" s="79"/>
      <c r="L47" s="74"/>
    </row>
    <row r="48" spans="1:12" ht="36.75" customHeight="1" thickBot="1" x14ac:dyDescent="0.3">
      <c r="A48" s="361" t="s">
        <v>71</v>
      </c>
      <c r="B48" s="285" t="s">
        <v>349</v>
      </c>
      <c r="C48" s="129" t="s">
        <v>520</v>
      </c>
      <c r="D48" s="75" t="s">
        <v>50</v>
      </c>
      <c r="E48" s="321">
        <v>8</v>
      </c>
      <c r="F48" s="76" t="s">
        <v>253</v>
      </c>
      <c r="G48" s="80">
        <v>8</v>
      </c>
      <c r="H48" s="135" t="str">
        <f t="shared" ref="H48" si="6">IF(J48&lt;&gt;"","Si","No")</f>
        <v>No</v>
      </c>
      <c r="I48" s="218">
        <f>IF(H48=Listas!$A$3,E48,0)</f>
        <v>0</v>
      </c>
      <c r="J48" s="284"/>
      <c r="K48" s="81"/>
      <c r="L48" s="76"/>
    </row>
    <row r="49" spans="1:12" ht="36.75" customHeight="1" thickBot="1" x14ac:dyDescent="0.3">
      <c r="A49" s="361" t="s">
        <v>71</v>
      </c>
      <c r="B49" s="283" t="s">
        <v>350</v>
      </c>
      <c r="C49" s="128" t="s">
        <v>521</v>
      </c>
      <c r="D49" s="73" t="s">
        <v>50</v>
      </c>
      <c r="E49" s="320">
        <v>8</v>
      </c>
      <c r="F49" s="74" t="s">
        <v>253</v>
      </c>
      <c r="G49" s="78">
        <v>8</v>
      </c>
      <c r="H49" s="134" t="str">
        <f t="shared" ref="H49:H52" si="7">IF(J49&lt;&gt;"","Si","No")</f>
        <v>No</v>
      </c>
      <c r="I49" s="217">
        <f>IF(H49=Listas!$A$3,E49,0)</f>
        <v>0</v>
      </c>
      <c r="J49" s="284"/>
      <c r="K49" s="79"/>
      <c r="L49" s="74"/>
    </row>
    <row r="50" spans="1:12" ht="36.75" thickBot="1" x14ac:dyDescent="0.3">
      <c r="A50" s="361" t="s">
        <v>71</v>
      </c>
      <c r="B50" s="285" t="s">
        <v>351</v>
      </c>
      <c r="C50" s="129" t="s">
        <v>522</v>
      </c>
      <c r="D50" s="75" t="s">
        <v>50</v>
      </c>
      <c r="E50" s="321">
        <v>4</v>
      </c>
      <c r="F50" s="76" t="s">
        <v>253</v>
      </c>
      <c r="G50" s="80">
        <v>4</v>
      </c>
      <c r="H50" s="135" t="str">
        <f t="shared" si="7"/>
        <v>No</v>
      </c>
      <c r="I50" s="218">
        <f>IF(H50=Listas!$A$3,E50,0)</f>
        <v>0</v>
      </c>
      <c r="J50" s="284"/>
      <c r="K50" s="81"/>
      <c r="L50" s="76"/>
    </row>
    <row r="51" spans="1:12" ht="45.75" thickBot="1" x14ac:dyDescent="0.3">
      <c r="A51" s="361" t="s">
        <v>71</v>
      </c>
      <c r="B51" s="283" t="s">
        <v>352</v>
      </c>
      <c r="C51" s="128" t="s">
        <v>523</v>
      </c>
      <c r="D51" s="73" t="s">
        <v>50</v>
      </c>
      <c r="E51" s="320">
        <v>4</v>
      </c>
      <c r="F51" s="74" t="s">
        <v>253</v>
      </c>
      <c r="G51" s="78">
        <v>4</v>
      </c>
      <c r="H51" s="134" t="str">
        <f t="shared" si="7"/>
        <v>No</v>
      </c>
      <c r="I51" s="217">
        <f>IF(H51=Listas!$A$3,E51,0)</f>
        <v>0</v>
      </c>
      <c r="J51" s="284"/>
      <c r="K51" s="79"/>
      <c r="L51" s="74"/>
    </row>
    <row r="52" spans="1:12" ht="75.75" thickBot="1" x14ac:dyDescent="0.3">
      <c r="A52" s="361" t="s">
        <v>71</v>
      </c>
      <c r="B52" s="285" t="s">
        <v>353</v>
      </c>
      <c r="C52" s="129" t="s">
        <v>524</v>
      </c>
      <c r="D52" s="75" t="s">
        <v>50</v>
      </c>
      <c r="E52" s="321">
        <v>4</v>
      </c>
      <c r="F52" s="76" t="s">
        <v>253</v>
      </c>
      <c r="G52" s="80">
        <v>4</v>
      </c>
      <c r="H52" s="135" t="str">
        <f t="shared" si="7"/>
        <v>No</v>
      </c>
      <c r="I52" s="218">
        <f>IF(H52=Listas!$A$3,E52,0)</f>
        <v>0</v>
      </c>
      <c r="J52" s="284"/>
      <c r="K52" s="81"/>
      <c r="L52" s="76"/>
    </row>
    <row r="53" spans="1:12" ht="34.5" thickBot="1" x14ac:dyDescent="0.3">
      <c r="A53" s="361" t="s">
        <v>70</v>
      </c>
      <c r="B53" s="281" t="s">
        <v>340</v>
      </c>
      <c r="C53" s="68" t="s">
        <v>51</v>
      </c>
      <c r="D53" s="69" t="s">
        <v>36</v>
      </c>
      <c r="E53" s="319">
        <v>10</v>
      </c>
      <c r="F53" s="70"/>
      <c r="G53" s="71"/>
      <c r="H53" s="244"/>
      <c r="I53" s="216">
        <f>IF(SUM(I54:I57)&gt;E53,E53,SUM(I54:I57))</f>
        <v>0</v>
      </c>
      <c r="J53" s="282" t="s">
        <v>879</v>
      </c>
      <c r="K53" s="77" t="s">
        <v>246</v>
      </c>
      <c r="L53" s="72" t="s">
        <v>256</v>
      </c>
    </row>
    <row r="54" spans="1:12" ht="45.75" customHeight="1" thickBot="1" x14ac:dyDescent="0.3">
      <c r="A54" s="361" t="s">
        <v>71</v>
      </c>
      <c r="B54" s="283" t="s">
        <v>341</v>
      </c>
      <c r="C54" s="128" t="s">
        <v>525</v>
      </c>
      <c r="D54" s="73" t="s">
        <v>52</v>
      </c>
      <c r="E54" s="320">
        <v>6</v>
      </c>
      <c r="F54" s="74" t="s">
        <v>253</v>
      </c>
      <c r="G54" s="78">
        <v>6</v>
      </c>
      <c r="H54" s="134" t="str">
        <f t="shared" ref="H54:H57" si="8">IF(J54&lt;&gt;"","Si","No")</f>
        <v>No</v>
      </c>
      <c r="I54" s="217">
        <f>IF(H54=Listas!$A$3,E54,0)</f>
        <v>0</v>
      </c>
      <c r="J54" s="284"/>
      <c r="K54" s="79"/>
      <c r="L54" s="74"/>
    </row>
    <row r="55" spans="1:12" ht="45.75" customHeight="1" thickBot="1" x14ac:dyDescent="0.3">
      <c r="A55" s="361" t="s">
        <v>71</v>
      </c>
      <c r="B55" s="285" t="s">
        <v>342</v>
      </c>
      <c r="C55" s="129" t="s">
        <v>526</v>
      </c>
      <c r="D55" s="75" t="s">
        <v>45</v>
      </c>
      <c r="E55" s="321">
        <v>4</v>
      </c>
      <c r="F55" s="76" t="s">
        <v>253</v>
      </c>
      <c r="G55" s="80">
        <v>4</v>
      </c>
      <c r="H55" s="135" t="str">
        <f t="shared" si="8"/>
        <v>No</v>
      </c>
      <c r="I55" s="218">
        <f>IF(H55=Listas!$A$3,E55,0)</f>
        <v>0</v>
      </c>
      <c r="J55" s="284"/>
      <c r="K55" s="81" t="s">
        <v>247</v>
      </c>
      <c r="L55" s="76" t="s">
        <v>247</v>
      </c>
    </row>
    <row r="56" spans="1:12" ht="45.75" thickBot="1" x14ac:dyDescent="0.3">
      <c r="A56" s="361" t="s">
        <v>71</v>
      </c>
      <c r="B56" s="283" t="s">
        <v>343</v>
      </c>
      <c r="C56" s="128" t="s">
        <v>527</v>
      </c>
      <c r="D56" s="73" t="s">
        <v>45</v>
      </c>
      <c r="E56" s="320">
        <v>4</v>
      </c>
      <c r="F56" s="74" t="s">
        <v>253</v>
      </c>
      <c r="G56" s="78">
        <v>4</v>
      </c>
      <c r="H56" s="134" t="str">
        <f t="shared" si="8"/>
        <v>No</v>
      </c>
      <c r="I56" s="217">
        <f>IF(H56=Listas!$A$3,E56,0)</f>
        <v>0</v>
      </c>
      <c r="J56" s="284"/>
      <c r="K56" s="79" t="s">
        <v>248</v>
      </c>
      <c r="L56" s="74" t="s">
        <v>248</v>
      </c>
    </row>
    <row r="57" spans="1:12" ht="30.75" thickBot="1" x14ac:dyDescent="0.3">
      <c r="A57" s="361" t="s">
        <v>71</v>
      </c>
      <c r="B57" s="285" t="s">
        <v>344</v>
      </c>
      <c r="C57" s="129" t="s">
        <v>528</v>
      </c>
      <c r="D57" s="75" t="s">
        <v>45</v>
      </c>
      <c r="E57" s="321">
        <v>4</v>
      </c>
      <c r="F57" s="76" t="s">
        <v>253</v>
      </c>
      <c r="G57" s="80">
        <v>4</v>
      </c>
      <c r="H57" s="135" t="str">
        <f t="shared" si="8"/>
        <v>No</v>
      </c>
      <c r="I57" s="218">
        <f>IF(H57=Listas!$A$3,E57,0)</f>
        <v>0</v>
      </c>
      <c r="J57" s="284"/>
      <c r="K57" s="81" t="s">
        <v>249</v>
      </c>
      <c r="L57" s="76" t="s">
        <v>257</v>
      </c>
    </row>
    <row r="58" spans="1:12" ht="45.75" thickBot="1" x14ac:dyDescent="0.3">
      <c r="A58" s="361" t="s">
        <v>70</v>
      </c>
      <c r="B58" s="281" t="s">
        <v>336</v>
      </c>
      <c r="C58" s="68" t="s">
        <v>53</v>
      </c>
      <c r="D58" s="69" t="s">
        <v>35</v>
      </c>
      <c r="E58" s="319">
        <v>10</v>
      </c>
      <c r="F58" s="70"/>
      <c r="G58" s="71"/>
      <c r="H58" s="244"/>
      <c r="I58" s="216">
        <f>IF(SUM(I59:I61)&gt;E58,E58,SUM(I59:I61))</f>
        <v>0</v>
      </c>
      <c r="J58" s="282" t="s">
        <v>879</v>
      </c>
      <c r="K58" s="77" t="s">
        <v>250</v>
      </c>
      <c r="L58" s="72" t="s">
        <v>255</v>
      </c>
    </row>
    <row r="59" spans="1:12" ht="15.75" thickBot="1" x14ac:dyDescent="0.3">
      <c r="A59" s="361" t="s">
        <v>71</v>
      </c>
      <c r="B59" s="283" t="s">
        <v>337</v>
      </c>
      <c r="C59" s="128" t="s">
        <v>529</v>
      </c>
      <c r="D59" s="73" t="s">
        <v>52</v>
      </c>
      <c r="E59" s="320">
        <v>10</v>
      </c>
      <c r="F59" s="74" t="s">
        <v>44</v>
      </c>
      <c r="G59" s="78">
        <v>10</v>
      </c>
      <c r="H59" s="134" t="str">
        <f>IF(I60+I61=0,IF(J59&lt;&gt;"","Si","No"),"No")</f>
        <v>No</v>
      </c>
      <c r="I59" s="217">
        <f>IF(I60+I61=0,IF(H59=Listas!$A$3,E59,0),0)</f>
        <v>0</v>
      </c>
      <c r="J59" s="284"/>
      <c r="K59" s="79"/>
      <c r="L59" s="74"/>
    </row>
    <row r="60" spans="1:12" ht="30.75" thickBot="1" x14ac:dyDescent="0.3">
      <c r="A60" s="361" t="s">
        <v>71</v>
      </c>
      <c r="B60" s="285" t="s">
        <v>338</v>
      </c>
      <c r="C60" s="129" t="s">
        <v>530</v>
      </c>
      <c r="D60" s="75" t="s">
        <v>45</v>
      </c>
      <c r="E60" s="321">
        <v>5</v>
      </c>
      <c r="F60" s="76" t="s">
        <v>44</v>
      </c>
      <c r="G60" s="80">
        <v>5</v>
      </c>
      <c r="H60" s="135" t="str">
        <f t="shared" ref="H60:H61" si="9">IF(J60&lt;&gt;"","Si","No")</f>
        <v>No</v>
      </c>
      <c r="I60" s="218">
        <f>IF(H60=Listas!$A$3,E60,0)</f>
        <v>0</v>
      </c>
      <c r="J60" s="284"/>
      <c r="K60" s="81"/>
      <c r="L60" s="76"/>
    </row>
    <row r="61" spans="1:12" ht="75.75" thickBot="1" x14ac:dyDescent="0.3">
      <c r="A61" s="361" t="s">
        <v>71</v>
      </c>
      <c r="B61" s="283" t="s">
        <v>339</v>
      </c>
      <c r="C61" s="128" t="s">
        <v>531</v>
      </c>
      <c r="D61" s="73" t="s">
        <v>45</v>
      </c>
      <c r="E61" s="320">
        <v>2</v>
      </c>
      <c r="F61" s="74" t="s">
        <v>762</v>
      </c>
      <c r="G61" s="78">
        <v>2</v>
      </c>
      <c r="H61" s="134" t="str">
        <f t="shared" si="9"/>
        <v>No</v>
      </c>
      <c r="I61" s="217">
        <f>IF(H61=Listas!$A$3,E61,0)</f>
        <v>0</v>
      </c>
      <c r="J61" s="284"/>
      <c r="K61" s="79"/>
      <c r="L61" s="74"/>
    </row>
    <row r="62" spans="1:12" ht="45.75" thickBot="1" x14ac:dyDescent="0.3">
      <c r="A62" s="361" t="s">
        <v>70</v>
      </c>
      <c r="B62" s="281" t="s">
        <v>545</v>
      </c>
      <c r="C62" s="68" t="s">
        <v>54</v>
      </c>
      <c r="D62" s="69" t="s">
        <v>35</v>
      </c>
      <c r="E62" s="319">
        <v>10</v>
      </c>
      <c r="F62" s="70"/>
      <c r="G62" s="71"/>
      <c r="H62" s="244">
        <f>$G$162</f>
        <v>0</v>
      </c>
      <c r="I62" s="216">
        <f>IF(SUM(I63:I70)&gt;E62,E62,SUM(I63:I70))</f>
        <v>0</v>
      </c>
      <c r="J62" s="282" t="s">
        <v>763</v>
      </c>
      <c r="K62" s="77" t="s">
        <v>251</v>
      </c>
      <c r="L62" s="72" t="s">
        <v>258</v>
      </c>
    </row>
    <row r="63" spans="1:12" ht="36.75" thickBot="1" x14ac:dyDescent="0.3">
      <c r="A63" s="361" t="s">
        <v>71</v>
      </c>
      <c r="B63" s="283" t="s">
        <v>546</v>
      </c>
      <c r="C63" s="128" t="s">
        <v>532</v>
      </c>
      <c r="D63" s="73" t="s">
        <v>55</v>
      </c>
      <c r="E63" s="320">
        <v>10</v>
      </c>
      <c r="F63" s="74" t="s">
        <v>44</v>
      </c>
      <c r="G63" s="78">
        <v>7</v>
      </c>
      <c r="H63" s="239" t="str">
        <f>IF(H$62&gt;G63,"Si","No")</f>
        <v>No</v>
      </c>
      <c r="I63" s="217">
        <f>IF($H$62&gt;=G63,E63,0)</f>
        <v>0</v>
      </c>
      <c r="J63" s="295"/>
      <c r="K63" s="79"/>
      <c r="L63" s="74"/>
    </row>
    <row r="64" spans="1:12" ht="36.75" thickBot="1" x14ac:dyDescent="0.3">
      <c r="A64" s="361" t="s">
        <v>71</v>
      </c>
      <c r="B64" s="285" t="s">
        <v>547</v>
      </c>
      <c r="C64" s="129" t="s">
        <v>533</v>
      </c>
      <c r="D64" s="75" t="s">
        <v>56</v>
      </c>
      <c r="E64" s="321">
        <v>9</v>
      </c>
      <c r="F64" s="76" t="s">
        <v>44</v>
      </c>
      <c r="G64" s="80">
        <v>6</v>
      </c>
      <c r="H64" s="240" t="str">
        <f>IF(SUM($I$63:$I63)=0,IF(H$62=G64,"Si","No"),"No")</f>
        <v>No</v>
      </c>
      <c r="I64" s="218">
        <f>IF(SUM($I$63:$I63)&gt;0,0,IF($H$62&gt;=G64,E64,0))</f>
        <v>0</v>
      </c>
      <c r="J64" s="296"/>
      <c r="K64" s="81"/>
      <c r="L64" s="76"/>
    </row>
    <row r="65" spans="1:12" ht="48.75" customHeight="1" thickBot="1" x14ac:dyDescent="0.3">
      <c r="A65" s="361" t="s">
        <v>71</v>
      </c>
      <c r="B65" s="283" t="s">
        <v>548</v>
      </c>
      <c r="C65" s="128" t="s">
        <v>534</v>
      </c>
      <c r="D65" s="73" t="s">
        <v>55</v>
      </c>
      <c r="E65" s="320">
        <v>8</v>
      </c>
      <c r="F65" s="74" t="s">
        <v>44</v>
      </c>
      <c r="G65" s="78">
        <v>5</v>
      </c>
      <c r="H65" s="239" t="str">
        <f>IF(SUM($I$63:$I64)=0,IF(H$62=G65,"Si","No"),"No")</f>
        <v>No</v>
      </c>
      <c r="I65" s="217">
        <f>IF(SUM($I$63:$I64)&gt;0,0,IF($H$62&gt;=G65,E65,0))</f>
        <v>0</v>
      </c>
      <c r="J65" s="295"/>
      <c r="K65" s="79"/>
      <c r="L65" s="74"/>
    </row>
    <row r="66" spans="1:12" ht="48.75" customHeight="1" thickBot="1" x14ac:dyDescent="0.3">
      <c r="A66" s="361" t="s">
        <v>71</v>
      </c>
      <c r="B66" s="285" t="s">
        <v>549</v>
      </c>
      <c r="C66" s="129" t="s">
        <v>535</v>
      </c>
      <c r="D66" s="75" t="s">
        <v>55</v>
      </c>
      <c r="E66" s="321">
        <v>7</v>
      </c>
      <c r="F66" s="76" t="s">
        <v>44</v>
      </c>
      <c r="G66" s="80">
        <v>4</v>
      </c>
      <c r="H66" s="240" t="str">
        <f>IF(SUM($I$63:$I65)=0,IF(H$62=G66,"Si","No"),"No")</f>
        <v>No</v>
      </c>
      <c r="I66" s="218">
        <f>IF(SUM($I$63:$I65)&gt;0,0,IF($H$62&gt;=G66,E66,0))</f>
        <v>0</v>
      </c>
      <c r="J66" s="296"/>
      <c r="K66" s="81"/>
      <c r="L66" s="76"/>
    </row>
    <row r="67" spans="1:12" ht="36.75" thickBot="1" x14ac:dyDescent="0.3">
      <c r="A67" s="361" t="s">
        <v>71</v>
      </c>
      <c r="B67" s="283" t="s">
        <v>550</v>
      </c>
      <c r="C67" s="128" t="s">
        <v>536</v>
      </c>
      <c r="D67" s="73" t="s">
        <v>55</v>
      </c>
      <c r="E67" s="320">
        <v>6</v>
      </c>
      <c r="F67" s="74" t="s">
        <v>44</v>
      </c>
      <c r="G67" s="78">
        <v>3</v>
      </c>
      <c r="H67" s="239" t="str">
        <f>IF(SUM($I$63:$I66)=0,IF(H$62=G67,"Si","No"),"No")</f>
        <v>No</v>
      </c>
      <c r="I67" s="217">
        <f>IF(SUM($I$63:$I66)&gt;0,0,IF($H$62&gt;=G67,E67,0))</f>
        <v>0</v>
      </c>
      <c r="J67" s="295"/>
      <c r="K67" s="79"/>
      <c r="L67" s="74"/>
    </row>
    <row r="68" spans="1:12" ht="36.75" thickBot="1" x14ac:dyDescent="0.3">
      <c r="A68" s="361" t="s">
        <v>71</v>
      </c>
      <c r="B68" s="285" t="s">
        <v>551</v>
      </c>
      <c r="C68" s="129" t="s">
        <v>537</v>
      </c>
      <c r="D68" s="75" t="s">
        <v>55</v>
      </c>
      <c r="E68" s="321">
        <v>5</v>
      </c>
      <c r="F68" s="76" t="s">
        <v>44</v>
      </c>
      <c r="G68" s="80">
        <v>2</v>
      </c>
      <c r="H68" s="240" t="str">
        <f>IF(SUM($I$63:$I67)=0,IF(H$62=G68,"Si","No"),"No")</f>
        <v>No</v>
      </c>
      <c r="I68" s="218">
        <f>IF(SUM($I$63:$I67)&gt;0,0,IF($H$62&gt;=G68,E68,0))</f>
        <v>0</v>
      </c>
      <c r="J68" s="296"/>
      <c r="K68" s="81"/>
      <c r="L68" s="76"/>
    </row>
    <row r="69" spans="1:12" ht="36.75" thickBot="1" x14ac:dyDescent="0.3">
      <c r="A69" s="361" t="s">
        <v>71</v>
      </c>
      <c r="B69" s="283" t="s">
        <v>552</v>
      </c>
      <c r="C69" s="128" t="s">
        <v>538</v>
      </c>
      <c r="D69" s="73" t="s">
        <v>55</v>
      </c>
      <c r="E69" s="320">
        <v>4</v>
      </c>
      <c r="F69" s="74" t="s">
        <v>44</v>
      </c>
      <c r="G69" s="78">
        <v>1</v>
      </c>
      <c r="H69" s="239" t="str">
        <f>IF(SUM($I$63:$I68)=0,IF(H$62=G69,"Si","No"),"No")</f>
        <v>No</v>
      </c>
      <c r="I69" s="217">
        <f>IF(SUM($I$63:$I68)&gt;0,0,IF($H$62&gt;=G69,E69,0))</f>
        <v>0</v>
      </c>
      <c r="J69" s="295"/>
      <c r="K69" s="79"/>
      <c r="L69" s="74"/>
    </row>
    <row r="70" spans="1:12" ht="45.75" thickBot="1" x14ac:dyDescent="0.3">
      <c r="A70" s="361" t="s">
        <v>71</v>
      </c>
      <c r="B70" s="285" t="s">
        <v>553</v>
      </c>
      <c r="C70" s="129" t="s">
        <v>539</v>
      </c>
      <c r="D70" s="75" t="s">
        <v>768</v>
      </c>
      <c r="E70" s="321">
        <v>2</v>
      </c>
      <c r="F70" s="76" t="s">
        <v>762</v>
      </c>
      <c r="G70" s="80">
        <v>2</v>
      </c>
      <c r="H70" s="240" t="str">
        <f>IF(G$189&gt;0,"Si","No")</f>
        <v>No</v>
      </c>
      <c r="I70" s="218">
        <f>IF(H70=Listas!$A$3,E70,0)</f>
        <v>0</v>
      </c>
      <c r="J70" s="296"/>
      <c r="K70" s="81"/>
      <c r="L70" s="76"/>
    </row>
    <row r="71" spans="1:12" ht="45.75" thickBot="1" x14ac:dyDescent="0.3">
      <c r="A71" s="361" t="s">
        <v>70</v>
      </c>
      <c r="B71" s="281" t="s">
        <v>554</v>
      </c>
      <c r="C71" s="68" t="s">
        <v>57</v>
      </c>
      <c r="D71" s="69" t="s">
        <v>35</v>
      </c>
      <c r="E71" s="319">
        <v>10</v>
      </c>
      <c r="F71" s="70"/>
      <c r="G71" s="71"/>
      <c r="H71" s="244">
        <f>$G$79</f>
        <v>0</v>
      </c>
      <c r="I71" s="216">
        <f>IF(SUM(I72:I76)&gt;E71,E71,SUM(I72:I76))</f>
        <v>0</v>
      </c>
      <c r="J71" s="282" t="s">
        <v>767</v>
      </c>
      <c r="K71" s="77" t="s">
        <v>252</v>
      </c>
      <c r="L71" s="72" t="s">
        <v>258</v>
      </c>
    </row>
    <row r="72" spans="1:12" ht="36.75" thickBot="1" x14ac:dyDescent="0.3">
      <c r="A72" s="361" t="s">
        <v>71</v>
      </c>
      <c r="B72" s="283" t="s">
        <v>555</v>
      </c>
      <c r="C72" s="128" t="s">
        <v>540</v>
      </c>
      <c r="D72" s="73" t="s">
        <v>58</v>
      </c>
      <c r="E72" s="320">
        <v>10</v>
      </c>
      <c r="F72" s="74" t="s">
        <v>44</v>
      </c>
      <c r="G72" s="78">
        <v>5</v>
      </c>
      <c r="H72" s="239" t="str">
        <f>IF(H$71&gt;G72,"Si","No")</f>
        <v>No</v>
      </c>
      <c r="I72" s="217">
        <f>IF($H$71&gt;=G72,E72,0)</f>
        <v>0</v>
      </c>
      <c r="J72" s="295"/>
      <c r="K72" s="79"/>
      <c r="L72" s="74"/>
    </row>
    <row r="73" spans="1:12" ht="36.75" thickBot="1" x14ac:dyDescent="0.3">
      <c r="A73" s="361" t="s">
        <v>71</v>
      </c>
      <c r="B73" s="285" t="s">
        <v>556</v>
      </c>
      <c r="C73" s="129" t="s">
        <v>541</v>
      </c>
      <c r="D73" s="75" t="s">
        <v>58</v>
      </c>
      <c r="E73" s="321">
        <v>9</v>
      </c>
      <c r="F73" s="76" t="s">
        <v>44</v>
      </c>
      <c r="G73" s="80">
        <v>4</v>
      </c>
      <c r="H73" s="240" t="str">
        <f t="shared" ref="H73:H75" si="10">IF(H$71=G73,"Si","No")</f>
        <v>No</v>
      </c>
      <c r="I73" s="218">
        <f>IF(SUM($I$72:$I72)&gt;0,0,IF($H$71&gt;=G73,E73,0))</f>
        <v>0</v>
      </c>
      <c r="J73" s="296"/>
      <c r="K73" s="81"/>
      <c r="L73" s="76"/>
    </row>
    <row r="74" spans="1:12" ht="36.75" thickBot="1" x14ac:dyDescent="0.3">
      <c r="A74" s="361" t="s">
        <v>71</v>
      </c>
      <c r="B74" s="283" t="s">
        <v>557</v>
      </c>
      <c r="C74" s="128" t="s">
        <v>542</v>
      </c>
      <c r="D74" s="73" t="s">
        <v>58</v>
      </c>
      <c r="E74" s="320">
        <v>8</v>
      </c>
      <c r="F74" s="74" t="s">
        <v>44</v>
      </c>
      <c r="G74" s="78">
        <v>3</v>
      </c>
      <c r="H74" s="239" t="str">
        <f t="shared" si="10"/>
        <v>No</v>
      </c>
      <c r="I74" s="217">
        <f>IF(SUM($I$72:$I73)&gt;0,0,IF($H$71&gt;=G74,E74,0))</f>
        <v>0</v>
      </c>
      <c r="J74" s="295"/>
      <c r="K74" s="79"/>
      <c r="L74" s="74"/>
    </row>
    <row r="75" spans="1:12" ht="36.75" thickBot="1" x14ac:dyDescent="0.3">
      <c r="A75" s="361" t="s">
        <v>71</v>
      </c>
      <c r="B75" s="285" t="s">
        <v>558</v>
      </c>
      <c r="C75" s="129" t="s">
        <v>543</v>
      </c>
      <c r="D75" s="75" t="s">
        <v>58</v>
      </c>
      <c r="E75" s="321">
        <v>7</v>
      </c>
      <c r="F75" s="76" t="s">
        <v>44</v>
      </c>
      <c r="G75" s="80">
        <v>2</v>
      </c>
      <c r="H75" s="240" t="str">
        <f t="shared" si="10"/>
        <v>No</v>
      </c>
      <c r="I75" s="218">
        <f>IF(SUM($I$72:$I74)&gt;0,0,IF($H$71&gt;=G75,E75,0))</f>
        <v>0</v>
      </c>
      <c r="J75" s="296"/>
      <c r="K75" s="81"/>
      <c r="L75" s="76"/>
    </row>
    <row r="76" spans="1:12" ht="36.75" thickBot="1" x14ac:dyDescent="0.3">
      <c r="A76" s="361" t="s">
        <v>71</v>
      </c>
      <c r="B76" s="288" t="s">
        <v>559</v>
      </c>
      <c r="C76" s="289" t="s">
        <v>544</v>
      </c>
      <c r="D76" s="290" t="s">
        <v>58</v>
      </c>
      <c r="E76" s="322">
        <v>6</v>
      </c>
      <c r="F76" s="291" t="s">
        <v>44</v>
      </c>
      <c r="G76" s="292">
        <v>1</v>
      </c>
      <c r="H76" s="239" t="str">
        <f>IF(H$71=G76,"Si","No")</f>
        <v>No</v>
      </c>
      <c r="I76" s="293">
        <f>IF(SUM($I$72:$I75)&gt;0,0,IF($H$71&gt;=G76,E76,0))</f>
        <v>0</v>
      </c>
      <c r="J76" s="297"/>
      <c r="K76" s="79"/>
      <c r="L76" s="74"/>
    </row>
    <row r="77" spans="1:12" ht="18.75" x14ac:dyDescent="0.25">
      <c r="A77" s="393" t="s">
        <v>235</v>
      </c>
      <c r="B77" s="154" t="s">
        <v>766</v>
      </c>
      <c r="C77" s="155"/>
      <c r="D77" s="155"/>
      <c r="E77" s="155"/>
      <c r="F77" s="155"/>
      <c r="G77" s="155"/>
      <c r="H77" s="350"/>
      <c r="I77" s="208"/>
      <c r="J77" s="156"/>
      <c r="K77" s="39"/>
      <c r="L77" s="39"/>
    </row>
    <row r="78" spans="1:12" ht="15.75" thickBot="1" x14ac:dyDescent="0.3">
      <c r="A78" s="394" t="s">
        <v>235</v>
      </c>
      <c r="B78" s="226" t="s">
        <v>685</v>
      </c>
      <c r="C78" s="227"/>
      <c r="D78" s="228"/>
      <c r="E78" s="229"/>
      <c r="F78" s="230"/>
      <c r="G78" s="229"/>
      <c r="H78" s="351"/>
      <c r="I78" s="231"/>
      <c r="J78" s="232"/>
      <c r="K78" s="39"/>
      <c r="L78" s="39"/>
    </row>
    <row r="79" spans="1:12" ht="15.75" customHeight="1" thickBot="1" x14ac:dyDescent="0.3">
      <c r="A79" s="361" t="s">
        <v>235</v>
      </c>
      <c r="B79" s="143" t="s">
        <v>15</v>
      </c>
      <c r="C79" s="144" t="s">
        <v>74</v>
      </c>
      <c r="D79" s="145"/>
      <c r="E79" s="145"/>
      <c r="F79" s="146"/>
      <c r="G79" s="147">
        <f>SUM(G80:G159)</f>
        <v>0</v>
      </c>
      <c r="H79" s="148" t="s">
        <v>59</v>
      </c>
      <c r="I79" s="205" t="s">
        <v>587</v>
      </c>
      <c r="J79" s="149" t="s">
        <v>586</v>
      </c>
      <c r="K79" s="2"/>
      <c r="L79" s="2"/>
    </row>
    <row r="80" spans="1:12" s="123" customFormat="1" ht="27" customHeight="1" thickTop="1" x14ac:dyDescent="0.2">
      <c r="A80" s="361" t="s">
        <v>235</v>
      </c>
      <c r="B80" s="180" t="s">
        <v>76</v>
      </c>
      <c r="C80" s="452" t="s">
        <v>75</v>
      </c>
      <c r="D80" s="453"/>
      <c r="E80" s="453"/>
      <c r="F80" s="453"/>
      <c r="G80" s="181">
        <f>IF(H80=Listas!$A$3,1,0)</f>
        <v>0</v>
      </c>
      <c r="H80" s="182" t="str">
        <f t="shared" ref="H80" si="11">IF(J80&lt;&gt;"","Si","No")</f>
        <v>No</v>
      </c>
      <c r="I80" s="206" t="str">
        <f t="shared" ref="I80" si="12">IF(H80="Si","X","")</f>
        <v/>
      </c>
      <c r="J80" s="409"/>
    </row>
    <row r="81" spans="1:10" s="123" customFormat="1" ht="12.75" customHeight="1" x14ac:dyDescent="0.2">
      <c r="A81" s="361" t="s">
        <v>235</v>
      </c>
      <c r="B81" s="183" t="s">
        <v>78</v>
      </c>
      <c r="C81" s="429" t="s">
        <v>77</v>
      </c>
      <c r="D81" s="430"/>
      <c r="E81" s="430"/>
      <c r="F81" s="430"/>
      <c r="G81" s="171">
        <f>IF(H81=Listas!$A$3,1,0)</f>
        <v>0</v>
      </c>
      <c r="H81" s="186" t="str">
        <f t="shared" ref="H81:H144" si="13">IF(J81&lt;&gt;"","Si","No")</f>
        <v>No</v>
      </c>
      <c r="I81" s="203" t="str">
        <f t="shared" ref="I81:I144" si="14">IF(H81="Si","X","")</f>
        <v/>
      </c>
      <c r="J81" s="410"/>
    </row>
    <row r="82" spans="1:10" s="123" customFormat="1" ht="12.75" customHeight="1" x14ac:dyDescent="0.2">
      <c r="A82" s="361" t="s">
        <v>235</v>
      </c>
      <c r="B82" s="187" t="s">
        <v>80</v>
      </c>
      <c r="C82" s="431" t="s">
        <v>79</v>
      </c>
      <c r="D82" s="432"/>
      <c r="E82" s="432"/>
      <c r="F82" s="432"/>
      <c r="G82" s="168">
        <f>IF(H82=Listas!$A$3,1,0)</f>
        <v>0</v>
      </c>
      <c r="H82" s="190" t="str">
        <f t="shared" si="13"/>
        <v>No</v>
      </c>
      <c r="I82" s="202" t="str">
        <f t="shared" si="14"/>
        <v/>
      </c>
      <c r="J82" s="410"/>
    </row>
    <row r="83" spans="1:10" s="123" customFormat="1" ht="27" customHeight="1" x14ac:dyDescent="0.2">
      <c r="A83" s="361" t="s">
        <v>235</v>
      </c>
      <c r="B83" s="183" t="s">
        <v>82</v>
      </c>
      <c r="C83" s="429" t="s">
        <v>81</v>
      </c>
      <c r="D83" s="430"/>
      <c r="E83" s="430"/>
      <c r="F83" s="430"/>
      <c r="G83" s="171">
        <f>IF(H83=Listas!$A$3,1,0)</f>
        <v>0</v>
      </c>
      <c r="H83" s="186" t="str">
        <f t="shared" si="13"/>
        <v>No</v>
      </c>
      <c r="I83" s="203" t="str">
        <f t="shared" si="14"/>
        <v/>
      </c>
      <c r="J83" s="410"/>
    </row>
    <row r="84" spans="1:10" s="123" customFormat="1" ht="38.25" customHeight="1" x14ac:dyDescent="0.2">
      <c r="A84" s="361" t="s">
        <v>235</v>
      </c>
      <c r="B84" s="187" t="s">
        <v>84</v>
      </c>
      <c r="C84" s="431" t="s">
        <v>83</v>
      </c>
      <c r="D84" s="432"/>
      <c r="E84" s="432"/>
      <c r="F84" s="432"/>
      <c r="G84" s="168">
        <f>IF(H84=Listas!$A$3,1,0)</f>
        <v>0</v>
      </c>
      <c r="H84" s="190" t="str">
        <f t="shared" si="13"/>
        <v>No</v>
      </c>
      <c r="I84" s="202" t="str">
        <f t="shared" si="14"/>
        <v/>
      </c>
      <c r="J84" s="410"/>
    </row>
    <row r="85" spans="1:10" s="123" customFormat="1" ht="27" customHeight="1" x14ac:dyDescent="0.2">
      <c r="A85" s="361" t="s">
        <v>235</v>
      </c>
      <c r="B85" s="183" t="s">
        <v>86</v>
      </c>
      <c r="C85" s="429" t="s">
        <v>85</v>
      </c>
      <c r="D85" s="430"/>
      <c r="E85" s="430"/>
      <c r="F85" s="430"/>
      <c r="G85" s="171">
        <f>IF(H85=Listas!$A$3,1,0)</f>
        <v>0</v>
      </c>
      <c r="H85" s="186" t="str">
        <f t="shared" si="13"/>
        <v>No</v>
      </c>
      <c r="I85" s="203" t="str">
        <f t="shared" si="14"/>
        <v/>
      </c>
      <c r="J85" s="410"/>
    </row>
    <row r="86" spans="1:10" s="123" customFormat="1" ht="12.75" customHeight="1" x14ac:dyDescent="0.2">
      <c r="A86" s="361" t="s">
        <v>235</v>
      </c>
      <c r="B86" s="187" t="s">
        <v>88</v>
      </c>
      <c r="C86" s="431" t="s">
        <v>87</v>
      </c>
      <c r="D86" s="432"/>
      <c r="E86" s="432"/>
      <c r="F86" s="432"/>
      <c r="G86" s="168">
        <f>IF(H86=Listas!$A$3,1,0)</f>
        <v>0</v>
      </c>
      <c r="H86" s="190" t="str">
        <f t="shared" si="13"/>
        <v>No</v>
      </c>
      <c r="I86" s="202" t="str">
        <f t="shared" si="14"/>
        <v/>
      </c>
      <c r="J86" s="410"/>
    </row>
    <row r="87" spans="1:10" s="123" customFormat="1" ht="27" customHeight="1" x14ac:dyDescent="0.2">
      <c r="A87" s="361" t="s">
        <v>235</v>
      </c>
      <c r="B87" s="183" t="s">
        <v>90</v>
      </c>
      <c r="C87" s="429" t="s">
        <v>89</v>
      </c>
      <c r="D87" s="430"/>
      <c r="E87" s="430"/>
      <c r="F87" s="430"/>
      <c r="G87" s="171">
        <f>IF(H87=Listas!$A$3,1,0)</f>
        <v>0</v>
      </c>
      <c r="H87" s="186" t="str">
        <f t="shared" si="13"/>
        <v>No</v>
      </c>
      <c r="I87" s="203" t="str">
        <f t="shared" si="14"/>
        <v/>
      </c>
      <c r="J87" s="410"/>
    </row>
    <row r="88" spans="1:10" s="123" customFormat="1" ht="27" customHeight="1" x14ac:dyDescent="0.2">
      <c r="A88" s="361" t="s">
        <v>235</v>
      </c>
      <c r="B88" s="187" t="s">
        <v>92</v>
      </c>
      <c r="C88" s="431" t="s">
        <v>91</v>
      </c>
      <c r="D88" s="432"/>
      <c r="E88" s="432"/>
      <c r="F88" s="432"/>
      <c r="G88" s="168">
        <f>IF(H88=Listas!$A$3,1,0)</f>
        <v>0</v>
      </c>
      <c r="H88" s="190" t="str">
        <f t="shared" si="13"/>
        <v>No</v>
      </c>
      <c r="I88" s="202" t="str">
        <f t="shared" si="14"/>
        <v/>
      </c>
      <c r="J88" s="410"/>
    </row>
    <row r="89" spans="1:10" s="123" customFormat="1" ht="27" customHeight="1" x14ac:dyDescent="0.2">
      <c r="A89" s="361" t="s">
        <v>235</v>
      </c>
      <c r="B89" s="183" t="s">
        <v>94</v>
      </c>
      <c r="C89" s="429" t="s">
        <v>93</v>
      </c>
      <c r="D89" s="430"/>
      <c r="E89" s="430"/>
      <c r="F89" s="430"/>
      <c r="G89" s="171">
        <f>IF(H89=Listas!$A$3,1,0)</f>
        <v>0</v>
      </c>
      <c r="H89" s="186" t="str">
        <f t="shared" si="13"/>
        <v>No</v>
      </c>
      <c r="I89" s="203" t="str">
        <f t="shared" si="14"/>
        <v/>
      </c>
      <c r="J89" s="410"/>
    </row>
    <row r="90" spans="1:10" s="123" customFormat="1" ht="27" customHeight="1" x14ac:dyDescent="0.2">
      <c r="A90" s="361" t="s">
        <v>235</v>
      </c>
      <c r="B90" s="187" t="s">
        <v>96</v>
      </c>
      <c r="C90" s="431" t="s">
        <v>95</v>
      </c>
      <c r="D90" s="432"/>
      <c r="E90" s="432"/>
      <c r="F90" s="432"/>
      <c r="G90" s="168">
        <f>IF(H90=Listas!$A$3,1,0)</f>
        <v>0</v>
      </c>
      <c r="H90" s="190" t="str">
        <f t="shared" si="13"/>
        <v>No</v>
      </c>
      <c r="I90" s="202" t="str">
        <f t="shared" si="14"/>
        <v/>
      </c>
      <c r="J90" s="410"/>
    </row>
    <row r="91" spans="1:10" s="123" customFormat="1" ht="36.75" customHeight="1" x14ac:dyDescent="0.2">
      <c r="A91" s="361" t="s">
        <v>235</v>
      </c>
      <c r="B91" s="183" t="s">
        <v>98</v>
      </c>
      <c r="C91" s="429" t="s">
        <v>97</v>
      </c>
      <c r="D91" s="430"/>
      <c r="E91" s="430"/>
      <c r="F91" s="430"/>
      <c r="G91" s="171">
        <f>IF(H91=Listas!$A$3,1,0)</f>
        <v>0</v>
      </c>
      <c r="H91" s="186" t="str">
        <f t="shared" si="13"/>
        <v>No</v>
      </c>
      <c r="I91" s="203" t="str">
        <f t="shared" si="14"/>
        <v/>
      </c>
      <c r="J91" s="410"/>
    </row>
    <row r="92" spans="1:10" s="123" customFormat="1" ht="27" customHeight="1" x14ac:dyDescent="0.2">
      <c r="A92" s="361" t="s">
        <v>235</v>
      </c>
      <c r="B92" s="187" t="s">
        <v>100</v>
      </c>
      <c r="C92" s="431" t="s">
        <v>99</v>
      </c>
      <c r="D92" s="432"/>
      <c r="E92" s="432"/>
      <c r="F92" s="432"/>
      <c r="G92" s="168">
        <f>IF(H92=Listas!$A$3,1,0)</f>
        <v>0</v>
      </c>
      <c r="H92" s="190" t="str">
        <f t="shared" si="13"/>
        <v>No</v>
      </c>
      <c r="I92" s="202" t="str">
        <f t="shared" si="14"/>
        <v/>
      </c>
      <c r="J92" s="410"/>
    </row>
    <row r="93" spans="1:10" s="123" customFormat="1" ht="27" customHeight="1" x14ac:dyDescent="0.2">
      <c r="A93" s="361" t="s">
        <v>235</v>
      </c>
      <c r="B93" s="183" t="s">
        <v>102</v>
      </c>
      <c r="C93" s="429" t="s">
        <v>101</v>
      </c>
      <c r="D93" s="430"/>
      <c r="E93" s="430"/>
      <c r="F93" s="430"/>
      <c r="G93" s="171">
        <f>IF(H93=Listas!$A$3,1,0)</f>
        <v>0</v>
      </c>
      <c r="H93" s="186" t="str">
        <f t="shared" si="13"/>
        <v>No</v>
      </c>
      <c r="I93" s="203" t="str">
        <f t="shared" si="14"/>
        <v/>
      </c>
      <c r="J93" s="410"/>
    </row>
    <row r="94" spans="1:10" s="123" customFormat="1" ht="27" customHeight="1" x14ac:dyDescent="0.2">
      <c r="A94" s="361" t="s">
        <v>235</v>
      </c>
      <c r="B94" s="187" t="s">
        <v>104</v>
      </c>
      <c r="C94" s="431" t="s">
        <v>103</v>
      </c>
      <c r="D94" s="432"/>
      <c r="E94" s="432"/>
      <c r="F94" s="432"/>
      <c r="G94" s="168">
        <f>IF(H94=Listas!$A$3,1,0)</f>
        <v>0</v>
      </c>
      <c r="H94" s="190" t="str">
        <f t="shared" si="13"/>
        <v>No</v>
      </c>
      <c r="I94" s="202" t="str">
        <f t="shared" si="14"/>
        <v/>
      </c>
      <c r="J94" s="410"/>
    </row>
    <row r="95" spans="1:10" s="123" customFormat="1" ht="27" customHeight="1" x14ac:dyDescent="0.2">
      <c r="A95" s="361" t="s">
        <v>235</v>
      </c>
      <c r="B95" s="183" t="s">
        <v>106</v>
      </c>
      <c r="C95" s="429" t="s">
        <v>105</v>
      </c>
      <c r="D95" s="430"/>
      <c r="E95" s="430"/>
      <c r="F95" s="430"/>
      <c r="G95" s="171">
        <f>IF(H95=Listas!$A$3,1,0)</f>
        <v>0</v>
      </c>
      <c r="H95" s="186" t="str">
        <f t="shared" si="13"/>
        <v>No</v>
      </c>
      <c r="I95" s="203" t="str">
        <f t="shared" si="14"/>
        <v/>
      </c>
      <c r="J95" s="410"/>
    </row>
    <row r="96" spans="1:10" s="123" customFormat="1" ht="27" customHeight="1" x14ac:dyDescent="0.2">
      <c r="A96" s="361" t="s">
        <v>235</v>
      </c>
      <c r="B96" s="187" t="s">
        <v>108</v>
      </c>
      <c r="C96" s="431" t="s">
        <v>107</v>
      </c>
      <c r="D96" s="432"/>
      <c r="E96" s="432"/>
      <c r="F96" s="432"/>
      <c r="G96" s="168">
        <f>IF(H96=Listas!$A$3,1,0)</f>
        <v>0</v>
      </c>
      <c r="H96" s="190" t="str">
        <f t="shared" si="13"/>
        <v>No</v>
      </c>
      <c r="I96" s="202" t="str">
        <f t="shared" si="14"/>
        <v/>
      </c>
      <c r="J96" s="410"/>
    </row>
    <row r="97" spans="1:10" s="123" customFormat="1" ht="27" customHeight="1" x14ac:dyDescent="0.2">
      <c r="A97" s="361" t="s">
        <v>235</v>
      </c>
      <c r="B97" s="183" t="s">
        <v>110</v>
      </c>
      <c r="C97" s="429" t="s">
        <v>109</v>
      </c>
      <c r="D97" s="430"/>
      <c r="E97" s="430"/>
      <c r="F97" s="430"/>
      <c r="G97" s="171">
        <f>IF(H97=Listas!$A$3,1,0)</f>
        <v>0</v>
      </c>
      <c r="H97" s="186" t="str">
        <f t="shared" si="13"/>
        <v>No</v>
      </c>
      <c r="I97" s="203" t="str">
        <f t="shared" si="14"/>
        <v/>
      </c>
      <c r="J97" s="410"/>
    </row>
    <row r="98" spans="1:10" s="123" customFormat="1" ht="27" customHeight="1" x14ac:dyDescent="0.2">
      <c r="A98" s="361" t="s">
        <v>235</v>
      </c>
      <c r="B98" s="187" t="s">
        <v>112</v>
      </c>
      <c r="C98" s="431" t="s">
        <v>111</v>
      </c>
      <c r="D98" s="432"/>
      <c r="E98" s="432"/>
      <c r="F98" s="432"/>
      <c r="G98" s="168">
        <f>IF(H98=Listas!$A$3,1,0)</f>
        <v>0</v>
      </c>
      <c r="H98" s="190" t="str">
        <f t="shared" si="13"/>
        <v>No</v>
      </c>
      <c r="I98" s="202" t="str">
        <f t="shared" si="14"/>
        <v/>
      </c>
      <c r="J98" s="410"/>
    </row>
    <row r="99" spans="1:10" s="123" customFormat="1" ht="27" customHeight="1" x14ac:dyDescent="0.2">
      <c r="A99" s="361" t="s">
        <v>235</v>
      </c>
      <c r="B99" s="183" t="s">
        <v>114</v>
      </c>
      <c r="C99" s="429" t="s">
        <v>113</v>
      </c>
      <c r="D99" s="430"/>
      <c r="E99" s="430"/>
      <c r="F99" s="430"/>
      <c r="G99" s="171">
        <f>IF(H99=Listas!$A$3,1,0)</f>
        <v>0</v>
      </c>
      <c r="H99" s="186" t="str">
        <f t="shared" si="13"/>
        <v>No</v>
      </c>
      <c r="I99" s="203" t="str">
        <f t="shared" si="14"/>
        <v/>
      </c>
      <c r="J99" s="410"/>
    </row>
    <row r="100" spans="1:10" s="123" customFormat="1" ht="27" customHeight="1" x14ac:dyDescent="0.2">
      <c r="A100" s="361" t="s">
        <v>235</v>
      </c>
      <c r="B100" s="187" t="s">
        <v>116</v>
      </c>
      <c r="C100" s="431" t="s">
        <v>115</v>
      </c>
      <c r="D100" s="432"/>
      <c r="E100" s="432"/>
      <c r="F100" s="432"/>
      <c r="G100" s="168">
        <f>IF(H100=Listas!$A$3,1,0)</f>
        <v>0</v>
      </c>
      <c r="H100" s="190" t="str">
        <f t="shared" si="13"/>
        <v>No</v>
      </c>
      <c r="I100" s="202" t="str">
        <f t="shared" si="14"/>
        <v/>
      </c>
      <c r="J100" s="410"/>
    </row>
    <row r="101" spans="1:10" s="123" customFormat="1" ht="27" customHeight="1" x14ac:dyDescent="0.2">
      <c r="A101" s="361" t="s">
        <v>235</v>
      </c>
      <c r="B101" s="183" t="s">
        <v>118</v>
      </c>
      <c r="C101" s="429" t="s">
        <v>117</v>
      </c>
      <c r="D101" s="430"/>
      <c r="E101" s="430"/>
      <c r="F101" s="430"/>
      <c r="G101" s="171">
        <f>IF(H101=Listas!$A$3,1,0)</f>
        <v>0</v>
      </c>
      <c r="H101" s="186" t="str">
        <f t="shared" si="13"/>
        <v>No</v>
      </c>
      <c r="I101" s="203" t="str">
        <f t="shared" si="14"/>
        <v/>
      </c>
      <c r="J101" s="410"/>
    </row>
    <row r="102" spans="1:10" s="123" customFormat="1" ht="27" customHeight="1" x14ac:dyDescent="0.2">
      <c r="A102" s="361" t="s">
        <v>235</v>
      </c>
      <c r="B102" s="187" t="s">
        <v>120</v>
      </c>
      <c r="C102" s="431" t="s">
        <v>119</v>
      </c>
      <c r="D102" s="432"/>
      <c r="E102" s="432"/>
      <c r="F102" s="432"/>
      <c r="G102" s="168">
        <f>IF(H102=Listas!$A$3,1,0)</f>
        <v>0</v>
      </c>
      <c r="H102" s="190" t="str">
        <f t="shared" si="13"/>
        <v>No</v>
      </c>
      <c r="I102" s="202" t="str">
        <f t="shared" si="14"/>
        <v/>
      </c>
      <c r="J102" s="410"/>
    </row>
    <row r="103" spans="1:10" s="123" customFormat="1" ht="27" customHeight="1" x14ac:dyDescent="0.2">
      <c r="A103" s="361" t="s">
        <v>235</v>
      </c>
      <c r="B103" s="183" t="s">
        <v>122</v>
      </c>
      <c r="C103" s="429" t="s">
        <v>121</v>
      </c>
      <c r="D103" s="430"/>
      <c r="E103" s="430"/>
      <c r="F103" s="430"/>
      <c r="G103" s="171">
        <f>IF(H103=Listas!$A$3,1,0)</f>
        <v>0</v>
      </c>
      <c r="H103" s="186" t="str">
        <f t="shared" si="13"/>
        <v>No</v>
      </c>
      <c r="I103" s="203" t="str">
        <f t="shared" si="14"/>
        <v/>
      </c>
      <c r="J103" s="410"/>
    </row>
    <row r="104" spans="1:10" s="123" customFormat="1" ht="27" customHeight="1" x14ac:dyDescent="0.2">
      <c r="A104" s="361" t="s">
        <v>235</v>
      </c>
      <c r="B104" s="187" t="s">
        <v>124</v>
      </c>
      <c r="C104" s="431" t="s">
        <v>123</v>
      </c>
      <c r="D104" s="432"/>
      <c r="E104" s="432"/>
      <c r="F104" s="432"/>
      <c r="G104" s="168">
        <f>IF(H104=Listas!$A$3,1,0)</f>
        <v>0</v>
      </c>
      <c r="H104" s="190" t="str">
        <f t="shared" si="13"/>
        <v>No</v>
      </c>
      <c r="I104" s="202" t="str">
        <f t="shared" si="14"/>
        <v/>
      </c>
      <c r="J104" s="410"/>
    </row>
    <row r="105" spans="1:10" s="123" customFormat="1" ht="27" customHeight="1" x14ac:dyDescent="0.2">
      <c r="A105" s="361" t="s">
        <v>235</v>
      </c>
      <c r="B105" s="183" t="s">
        <v>126</v>
      </c>
      <c r="C105" s="429" t="s">
        <v>125</v>
      </c>
      <c r="D105" s="430"/>
      <c r="E105" s="430"/>
      <c r="F105" s="430"/>
      <c r="G105" s="171">
        <f>IF(H105=Listas!$A$3,1,0)</f>
        <v>0</v>
      </c>
      <c r="H105" s="186" t="str">
        <f t="shared" si="13"/>
        <v>No</v>
      </c>
      <c r="I105" s="203" t="str">
        <f t="shared" si="14"/>
        <v/>
      </c>
      <c r="J105" s="410"/>
    </row>
    <row r="106" spans="1:10" s="123" customFormat="1" ht="27" customHeight="1" x14ac:dyDescent="0.2">
      <c r="A106" s="361" t="s">
        <v>235</v>
      </c>
      <c r="B106" s="187" t="s">
        <v>128</v>
      </c>
      <c r="C106" s="431" t="s">
        <v>127</v>
      </c>
      <c r="D106" s="432"/>
      <c r="E106" s="432"/>
      <c r="F106" s="432"/>
      <c r="G106" s="168">
        <f>IF(H106=Listas!$A$3,1,0)</f>
        <v>0</v>
      </c>
      <c r="H106" s="190" t="str">
        <f t="shared" si="13"/>
        <v>No</v>
      </c>
      <c r="I106" s="202" t="str">
        <f t="shared" si="14"/>
        <v/>
      </c>
      <c r="J106" s="410"/>
    </row>
    <row r="107" spans="1:10" s="123" customFormat="1" ht="27" customHeight="1" x14ac:dyDescent="0.2">
      <c r="A107" s="361" t="s">
        <v>235</v>
      </c>
      <c r="B107" s="183" t="s">
        <v>130</v>
      </c>
      <c r="C107" s="429" t="s">
        <v>129</v>
      </c>
      <c r="D107" s="430"/>
      <c r="E107" s="430"/>
      <c r="F107" s="430"/>
      <c r="G107" s="171">
        <f>IF(H107=Listas!$A$3,1,0)</f>
        <v>0</v>
      </c>
      <c r="H107" s="186" t="str">
        <f t="shared" si="13"/>
        <v>No</v>
      </c>
      <c r="I107" s="203" t="str">
        <f t="shared" si="14"/>
        <v/>
      </c>
      <c r="J107" s="410"/>
    </row>
    <row r="108" spans="1:10" s="123" customFormat="1" ht="27" customHeight="1" x14ac:dyDescent="0.2">
      <c r="A108" s="361" t="s">
        <v>235</v>
      </c>
      <c r="B108" s="187" t="s">
        <v>132</v>
      </c>
      <c r="C108" s="431" t="s">
        <v>131</v>
      </c>
      <c r="D108" s="432"/>
      <c r="E108" s="432"/>
      <c r="F108" s="432"/>
      <c r="G108" s="168">
        <f>IF(H108=Listas!$A$3,1,0)</f>
        <v>0</v>
      </c>
      <c r="H108" s="190" t="str">
        <f t="shared" si="13"/>
        <v>No</v>
      </c>
      <c r="I108" s="202" t="str">
        <f t="shared" si="14"/>
        <v/>
      </c>
      <c r="J108" s="410"/>
    </row>
    <row r="109" spans="1:10" s="123" customFormat="1" ht="27" customHeight="1" x14ac:dyDescent="0.2">
      <c r="A109" s="361" t="s">
        <v>235</v>
      </c>
      <c r="B109" s="183" t="s">
        <v>134</v>
      </c>
      <c r="C109" s="429" t="s">
        <v>133</v>
      </c>
      <c r="D109" s="430"/>
      <c r="E109" s="430"/>
      <c r="F109" s="430"/>
      <c r="G109" s="171">
        <f>IF(H109=Listas!$A$3,1,0)</f>
        <v>0</v>
      </c>
      <c r="H109" s="186" t="str">
        <f t="shared" si="13"/>
        <v>No</v>
      </c>
      <c r="I109" s="203" t="str">
        <f t="shared" si="14"/>
        <v/>
      </c>
      <c r="J109" s="410"/>
    </row>
    <row r="110" spans="1:10" s="123" customFormat="1" ht="27" customHeight="1" x14ac:dyDescent="0.2">
      <c r="A110" s="361" t="s">
        <v>235</v>
      </c>
      <c r="B110" s="187" t="s">
        <v>136</v>
      </c>
      <c r="C110" s="431" t="s">
        <v>135</v>
      </c>
      <c r="D110" s="432"/>
      <c r="E110" s="432"/>
      <c r="F110" s="432"/>
      <c r="G110" s="168">
        <f>IF(H110=Listas!$A$3,1,0)</f>
        <v>0</v>
      </c>
      <c r="H110" s="190" t="str">
        <f t="shared" si="13"/>
        <v>No</v>
      </c>
      <c r="I110" s="202" t="str">
        <f t="shared" si="14"/>
        <v/>
      </c>
      <c r="J110" s="410"/>
    </row>
    <row r="111" spans="1:10" s="123" customFormat="1" ht="27" customHeight="1" x14ac:dyDescent="0.2">
      <c r="A111" s="361" t="s">
        <v>235</v>
      </c>
      <c r="B111" s="183" t="s">
        <v>138</v>
      </c>
      <c r="C111" s="429" t="s">
        <v>137</v>
      </c>
      <c r="D111" s="430"/>
      <c r="E111" s="430"/>
      <c r="F111" s="430"/>
      <c r="G111" s="171">
        <f>IF(H111=Listas!$A$3,1,0)</f>
        <v>0</v>
      </c>
      <c r="H111" s="186" t="str">
        <f t="shared" si="13"/>
        <v>No</v>
      </c>
      <c r="I111" s="203" t="str">
        <f t="shared" si="14"/>
        <v/>
      </c>
      <c r="J111" s="410"/>
    </row>
    <row r="112" spans="1:10" s="123" customFormat="1" ht="32.25" customHeight="1" x14ac:dyDescent="0.2">
      <c r="A112" s="361" t="s">
        <v>235</v>
      </c>
      <c r="B112" s="187" t="s">
        <v>140</v>
      </c>
      <c r="C112" s="431" t="s">
        <v>139</v>
      </c>
      <c r="D112" s="432"/>
      <c r="E112" s="432"/>
      <c r="F112" s="432"/>
      <c r="G112" s="168">
        <f>IF(H112=Listas!$A$3,1,0)</f>
        <v>0</v>
      </c>
      <c r="H112" s="190" t="str">
        <f t="shared" si="13"/>
        <v>No</v>
      </c>
      <c r="I112" s="202" t="str">
        <f t="shared" si="14"/>
        <v/>
      </c>
      <c r="J112" s="410"/>
    </row>
    <row r="113" spans="1:10" s="123" customFormat="1" ht="27" customHeight="1" x14ac:dyDescent="0.2">
      <c r="A113" s="361" t="s">
        <v>235</v>
      </c>
      <c r="B113" s="183" t="s">
        <v>142</v>
      </c>
      <c r="C113" s="429" t="s">
        <v>141</v>
      </c>
      <c r="D113" s="430"/>
      <c r="E113" s="430"/>
      <c r="F113" s="430"/>
      <c r="G113" s="171">
        <f>IF(H113=Listas!$A$3,1,0)</f>
        <v>0</v>
      </c>
      <c r="H113" s="186" t="str">
        <f t="shared" si="13"/>
        <v>No</v>
      </c>
      <c r="I113" s="203" t="str">
        <f t="shared" si="14"/>
        <v/>
      </c>
      <c r="J113" s="410"/>
    </row>
    <row r="114" spans="1:10" s="123" customFormat="1" ht="27" customHeight="1" x14ac:dyDescent="0.2">
      <c r="A114" s="361" t="s">
        <v>235</v>
      </c>
      <c r="B114" s="187" t="s">
        <v>144</v>
      </c>
      <c r="C114" s="431" t="s">
        <v>143</v>
      </c>
      <c r="D114" s="432"/>
      <c r="E114" s="432"/>
      <c r="F114" s="432"/>
      <c r="G114" s="168">
        <f>IF(H114=Listas!$A$3,1,0)</f>
        <v>0</v>
      </c>
      <c r="H114" s="190" t="str">
        <f t="shared" si="13"/>
        <v>No</v>
      </c>
      <c r="I114" s="202" t="str">
        <f t="shared" si="14"/>
        <v/>
      </c>
      <c r="J114" s="410"/>
    </row>
    <row r="115" spans="1:10" s="123" customFormat="1" ht="27" customHeight="1" x14ac:dyDescent="0.2">
      <c r="A115" s="361" t="s">
        <v>235</v>
      </c>
      <c r="B115" s="183" t="s">
        <v>146</v>
      </c>
      <c r="C115" s="429" t="s">
        <v>145</v>
      </c>
      <c r="D115" s="430"/>
      <c r="E115" s="430"/>
      <c r="F115" s="430"/>
      <c r="G115" s="171">
        <f>IF(H115=Listas!$A$3,1,0)</f>
        <v>0</v>
      </c>
      <c r="H115" s="186" t="str">
        <f t="shared" si="13"/>
        <v>No</v>
      </c>
      <c r="I115" s="203" t="str">
        <f t="shared" si="14"/>
        <v/>
      </c>
      <c r="J115" s="410"/>
    </row>
    <row r="116" spans="1:10" s="123" customFormat="1" ht="27" customHeight="1" x14ac:dyDescent="0.2">
      <c r="A116" s="361" t="s">
        <v>235</v>
      </c>
      <c r="B116" s="187" t="s">
        <v>148</v>
      </c>
      <c r="C116" s="431" t="s">
        <v>147</v>
      </c>
      <c r="D116" s="432"/>
      <c r="E116" s="432"/>
      <c r="F116" s="432"/>
      <c r="G116" s="168">
        <f>IF(H116=Listas!$A$3,1,0)</f>
        <v>0</v>
      </c>
      <c r="H116" s="190" t="str">
        <f t="shared" si="13"/>
        <v>No</v>
      </c>
      <c r="I116" s="202" t="str">
        <f t="shared" si="14"/>
        <v/>
      </c>
      <c r="J116" s="410"/>
    </row>
    <row r="117" spans="1:10" s="123" customFormat="1" ht="27" customHeight="1" x14ac:dyDescent="0.2">
      <c r="A117" s="361" t="s">
        <v>235</v>
      </c>
      <c r="B117" s="183" t="s">
        <v>150</v>
      </c>
      <c r="C117" s="429" t="s">
        <v>149</v>
      </c>
      <c r="D117" s="430"/>
      <c r="E117" s="430"/>
      <c r="F117" s="430"/>
      <c r="G117" s="171">
        <f>IF(H117=Listas!$A$3,1,0)</f>
        <v>0</v>
      </c>
      <c r="H117" s="186" t="str">
        <f t="shared" si="13"/>
        <v>No</v>
      </c>
      <c r="I117" s="203" t="str">
        <f t="shared" si="14"/>
        <v/>
      </c>
      <c r="J117" s="410"/>
    </row>
    <row r="118" spans="1:10" s="123" customFormat="1" ht="27" customHeight="1" x14ac:dyDescent="0.2">
      <c r="A118" s="361" t="s">
        <v>235</v>
      </c>
      <c r="B118" s="187" t="s">
        <v>152</v>
      </c>
      <c r="C118" s="431" t="s">
        <v>151</v>
      </c>
      <c r="D118" s="432"/>
      <c r="E118" s="432"/>
      <c r="F118" s="432"/>
      <c r="G118" s="168">
        <f>IF(H118=Listas!$A$3,1,0)</f>
        <v>0</v>
      </c>
      <c r="H118" s="190" t="str">
        <f t="shared" si="13"/>
        <v>No</v>
      </c>
      <c r="I118" s="202" t="str">
        <f t="shared" si="14"/>
        <v/>
      </c>
      <c r="J118" s="410"/>
    </row>
    <row r="119" spans="1:10" s="123" customFormat="1" ht="27" customHeight="1" x14ac:dyDescent="0.2">
      <c r="A119" s="361" t="s">
        <v>235</v>
      </c>
      <c r="B119" s="183" t="s">
        <v>154</v>
      </c>
      <c r="C119" s="429" t="s">
        <v>153</v>
      </c>
      <c r="D119" s="430"/>
      <c r="E119" s="430"/>
      <c r="F119" s="430"/>
      <c r="G119" s="171">
        <f>IF(H119=Listas!$A$3,1,0)</f>
        <v>0</v>
      </c>
      <c r="H119" s="186" t="str">
        <f t="shared" si="13"/>
        <v>No</v>
      </c>
      <c r="I119" s="203" t="str">
        <f t="shared" si="14"/>
        <v/>
      </c>
      <c r="J119" s="410"/>
    </row>
    <row r="120" spans="1:10" s="123" customFormat="1" ht="27" customHeight="1" x14ac:dyDescent="0.2">
      <c r="A120" s="361" t="s">
        <v>235</v>
      </c>
      <c r="B120" s="187" t="s">
        <v>156</v>
      </c>
      <c r="C120" s="431" t="s">
        <v>155</v>
      </c>
      <c r="D120" s="432"/>
      <c r="E120" s="432"/>
      <c r="F120" s="432"/>
      <c r="G120" s="168">
        <f>IF(H120=Listas!$A$3,1,0)</f>
        <v>0</v>
      </c>
      <c r="H120" s="190" t="str">
        <f t="shared" si="13"/>
        <v>No</v>
      </c>
      <c r="I120" s="202" t="str">
        <f t="shared" si="14"/>
        <v/>
      </c>
      <c r="J120" s="410"/>
    </row>
    <row r="121" spans="1:10" s="123" customFormat="1" ht="27" customHeight="1" x14ac:dyDescent="0.2">
      <c r="A121" s="361" t="s">
        <v>235</v>
      </c>
      <c r="B121" s="183" t="s">
        <v>158</v>
      </c>
      <c r="C121" s="429" t="s">
        <v>157</v>
      </c>
      <c r="D121" s="430"/>
      <c r="E121" s="430"/>
      <c r="F121" s="430"/>
      <c r="G121" s="171">
        <f>IF(H121=Listas!$A$3,1,0)</f>
        <v>0</v>
      </c>
      <c r="H121" s="186" t="str">
        <f t="shared" si="13"/>
        <v>No</v>
      </c>
      <c r="I121" s="203" t="str">
        <f t="shared" si="14"/>
        <v/>
      </c>
      <c r="J121" s="410"/>
    </row>
    <row r="122" spans="1:10" s="123" customFormat="1" ht="27" customHeight="1" x14ac:dyDescent="0.2">
      <c r="A122" s="361" t="s">
        <v>235</v>
      </c>
      <c r="B122" s="187" t="s">
        <v>160</v>
      </c>
      <c r="C122" s="431" t="s">
        <v>159</v>
      </c>
      <c r="D122" s="432"/>
      <c r="E122" s="432"/>
      <c r="F122" s="432"/>
      <c r="G122" s="168">
        <f>IF(H122=Listas!$A$3,1,0)</f>
        <v>0</v>
      </c>
      <c r="H122" s="190" t="str">
        <f t="shared" si="13"/>
        <v>No</v>
      </c>
      <c r="I122" s="202" t="str">
        <f t="shared" si="14"/>
        <v/>
      </c>
      <c r="J122" s="410"/>
    </row>
    <row r="123" spans="1:10" s="123" customFormat="1" ht="27" customHeight="1" x14ac:dyDescent="0.2">
      <c r="A123" s="361" t="s">
        <v>235</v>
      </c>
      <c r="B123" s="183" t="s">
        <v>162</v>
      </c>
      <c r="C123" s="429" t="s">
        <v>161</v>
      </c>
      <c r="D123" s="430"/>
      <c r="E123" s="430"/>
      <c r="F123" s="430"/>
      <c r="G123" s="171">
        <f>IF(H123=Listas!$A$3,1,0)</f>
        <v>0</v>
      </c>
      <c r="H123" s="186" t="str">
        <f t="shared" si="13"/>
        <v>No</v>
      </c>
      <c r="I123" s="203" t="str">
        <f t="shared" si="14"/>
        <v/>
      </c>
      <c r="J123" s="410"/>
    </row>
    <row r="124" spans="1:10" s="123" customFormat="1" ht="12.75" customHeight="1" x14ac:dyDescent="0.2">
      <c r="A124" s="361" t="s">
        <v>235</v>
      </c>
      <c r="B124" s="187" t="s">
        <v>164</v>
      </c>
      <c r="C124" s="431" t="s">
        <v>163</v>
      </c>
      <c r="D124" s="432"/>
      <c r="E124" s="432"/>
      <c r="F124" s="432"/>
      <c r="G124" s="168">
        <f>IF(H124=Listas!$A$3,1,0)</f>
        <v>0</v>
      </c>
      <c r="H124" s="190" t="str">
        <f t="shared" si="13"/>
        <v>No</v>
      </c>
      <c r="I124" s="202" t="str">
        <f t="shared" si="14"/>
        <v/>
      </c>
      <c r="J124" s="410"/>
    </row>
    <row r="125" spans="1:10" s="123" customFormat="1" ht="27" customHeight="1" x14ac:dyDescent="0.2">
      <c r="A125" s="361" t="s">
        <v>235</v>
      </c>
      <c r="B125" s="183" t="s">
        <v>166</v>
      </c>
      <c r="C125" s="429" t="s">
        <v>165</v>
      </c>
      <c r="D125" s="430"/>
      <c r="E125" s="430"/>
      <c r="F125" s="430"/>
      <c r="G125" s="171">
        <f>IF(H125=Listas!$A$3,1,0)</f>
        <v>0</v>
      </c>
      <c r="H125" s="186" t="str">
        <f t="shared" si="13"/>
        <v>No</v>
      </c>
      <c r="I125" s="203" t="str">
        <f t="shared" si="14"/>
        <v/>
      </c>
      <c r="J125" s="410"/>
    </row>
    <row r="126" spans="1:10" s="123" customFormat="1" ht="34.5" customHeight="1" x14ac:dyDescent="0.2">
      <c r="A126" s="361" t="s">
        <v>235</v>
      </c>
      <c r="B126" s="187" t="s">
        <v>168</v>
      </c>
      <c r="C126" s="431" t="s">
        <v>167</v>
      </c>
      <c r="D126" s="432"/>
      <c r="E126" s="432"/>
      <c r="F126" s="432"/>
      <c r="G126" s="168">
        <f>IF(H126=Listas!$A$3,1,0)</f>
        <v>0</v>
      </c>
      <c r="H126" s="190" t="str">
        <f t="shared" si="13"/>
        <v>No</v>
      </c>
      <c r="I126" s="202" t="str">
        <f t="shared" si="14"/>
        <v/>
      </c>
      <c r="J126" s="410"/>
    </row>
    <row r="127" spans="1:10" s="123" customFormat="1" ht="12.75" customHeight="1" x14ac:dyDescent="0.2">
      <c r="A127" s="361" t="s">
        <v>235</v>
      </c>
      <c r="B127" s="183" t="s">
        <v>170</v>
      </c>
      <c r="C127" s="429" t="s">
        <v>169</v>
      </c>
      <c r="D127" s="430"/>
      <c r="E127" s="430"/>
      <c r="F127" s="430"/>
      <c r="G127" s="171">
        <f>IF(H127=Listas!$A$3,1,0)</f>
        <v>0</v>
      </c>
      <c r="H127" s="186" t="str">
        <f t="shared" si="13"/>
        <v>No</v>
      </c>
      <c r="I127" s="203" t="str">
        <f t="shared" si="14"/>
        <v/>
      </c>
      <c r="J127" s="410"/>
    </row>
    <row r="128" spans="1:10" s="123" customFormat="1" ht="12.75" x14ac:dyDescent="0.2">
      <c r="A128" s="361" t="s">
        <v>235</v>
      </c>
      <c r="B128" s="187" t="s">
        <v>172</v>
      </c>
      <c r="C128" s="431" t="s">
        <v>171</v>
      </c>
      <c r="D128" s="432"/>
      <c r="E128" s="432"/>
      <c r="F128" s="432"/>
      <c r="G128" s="168">
        <f>IF(H128=Listas!$A$3,1,0)</f>
        <v>0</v>
      </c>
      <c r="H128" s="190" t="str">
        <f t="shared" si="13"/>
        <v>No</v>
      </c>
      <c r="I128" s="202" t="str">
        <f t="shared" si="14"/>
        <v/>
      </c>
      <c r="J128" s="410"/>
    </row>
    <row r="129" spans="1:10" s="123" customFormat="1" ht="27" customHeight="1" x14ac:dyDescent="0.2">
      <c r="A129" s="361" t="s">
        <v>235</v>
      </c>
      <c r="B129" s="183" t="s">
        <v>174</v>
      </c>
      <c r="C129" s="429" t="s">
        <v>173</v>
      </c>
      <c r="D129" s="430"/>
      <c r="E129" s="430"/>
      <c r="F129" s="430"/>
      <c r="G129" s="171">
        <f>IF(H129=Listas!$A$3,1,0)</f>
        <v>0</v>
      </c>
      <c r="H129" s="186" t="str">
        <f t="shared" si="13"/>
        <v>No</v>
      </c>
      <c r="I129" s="203" t="str">
        <f t="shared" si="14"/>
        <v/>
      </c>
      <c r="J129" s="410"/>
    </row>
    <row r="130" spans="1:10" s="123" customFormat="1" ht="27" customHeight="1" x14ac:dyDescent="0.2">
      <c r="A130" s="361" t="s">
        <v>235</v>
      </c>
      <c r="B130" s="187" t="s">
        <v>176</v>
      </c>
      <c r="C130" s="431" t="s">
        <v>175</v>
      </c>
      <c r="D130" s="432"/>
      <c r="E130" s="432"/>
      <c r="F130" s="432"/>
      <c r="G130" s="168">
        <f>IF(H130=Listas!$A$3,1,0)</f>
        <v>0</v>
      </c>
      <c r="H130" s="190" t="str">
        <f t="shared" si="13"/>
        <v>No</v>
      </c>
      <c r="I130" s="202" t="str">
        <f t="shared" si="14"/>
        <v/>
      </c>
      <c r="J130" s="410"/>
    </row>
    <row r="131" spans="1:10" s="123" customFormat="1" ht="42" customHeight="1" x14ac:dyDescent="0.2">
      <c r="A131" s="361" t="s">
        <v>235</v>
      </c>
      <c r="B131" s="183" t="s">
        <v>178</v>
      </c>
      <c r="C131" s="429" t="s">
        <v>177</v>
      </c>
      <c r="D131" s="430"/>
      <c r="E131" s="430"/>
      <c r="F131" s="430"/>
      <c r="G131" s="171">
        <f>IF(H131=Listas!$A$3,1,0)</f>
        <v>0</v>
      </c>
      <c r="H131" s="186" t="str">
        <f t="shared" si="13"/>
        <v>No</v>
      </c>
      <c r="I131" s="203" t="str">
        <f t="shared" si="14"/>
        <v/>
      </c>
      <c r="J131" s="410"/>
    </row>
    <row r="132" spans="1:10" s="123" customFormat="1" ht="27" customHeight="1" x14ac:dyDescent="0.2">
      <c r="A132" s="361" t="s">
        <v>235</v>
      </c>
      <c r="B132" s="187" t="s">
        <v>180</v>
      </c>
      <c r="C132" s="431" t="s">
        <v>179</v>
      </c>
      <c r="D132" s="432"/>
      <c r="E132" s="432"/>
      <c r="F132" s="432"/>
      <c r="G132" s="168">
        <f>IF(H132=Listas!$A$3,1,0)</f>
        <v>0</v>
      </c>
      <c r="H132" s="190" t="str">
        <f t="shared" si="13"/>
        <v>No</v>
      </c>
      <c r="I132" s="202" t="str">
        <f t="shared" si="14"/>
        <v/>
      </c>
      <c r="J132" s="410"/>
    </row>
    <row r="133" spans="1:10" s="123" customFormat="1" ht="27" customHeight="1" x14ac:dyDescent="0.2">
      <c r="A133" s="361" t="s">
        <v>235</v>
      </c>
      <c r="B133" s="183" t="s">
        <v>182</v>
      </c>
      <c r="C133" s="429" t="s">
        <v>181</v>
      </c>
      <c r="D133" s="430"/>
      <c r="E133" s="430"/>
      <c r="F133" s="430"/>
      <c r="G133" s="171">
        <f>IF(H133=Listas!$A$3,1,0)</f>
        <v>0</v>
      </c>
      <c r="H133" s="186" t="str">
        <f t="shared" si="13"/>
        <v>No</v>
      </c>
      <c r="I133" s="203" t="str">
        <f t="shared" si="14"/>
        <v/>
      </c>
      <c r="J133" s="410"/>
    </row>
    <row r="134" spans="1:10" s="123" customFormat="1" ht="27" customHeight="1" x14ac:dyDescent="0.2">
      <c r="A134" s="361" t="s">
        <v>235</v>
      </c>
      <c r="B134" s="187" t="s">
        <v>184</v>
      </c>
      <c r="C134" s="431" t="s">
        <v>183</v>
      </c>
      <c r="D134" s="432"/>
      <c r="E134" s="432"/>
      <c r="F134" s="432"/>
      <c r="G134" s="168">
        <f>IF(H134=Listas!$A$3,1,0)</f>
        <v>0</v>
      </c>
      <c r="H134" s="190" t="str">
        <f t="shared" si="13"/>
        <v>No</v>
      </c>
      <c r="I134" s="202" t="str">
        <f t="shared" si="14"/>
        <v/>
      </c>
      <c r="J134" s="410"/>
    </row>
    <row r="135" spans="1:10" s="123" customFormat="1" ht="27" customHeight="1" x14ac:dyDescent="0.2">
      <c r="A135" s="361" t="s">
        <v>235</v>
      </c>
      <c r="B135" s="183" t="s">
        <v>186</v>
      </c>
      <c r="C135" s="429" t="s">
        <v>185</v>
      </c>
      <c r="D135" s="430"/>
      <c r="E135" s="430"/>
      <c r="F135" s="430"/>
      <c r="G135" s="171">
        <f>IF(H135=Listas!$A$3,1,0)</f>
        <v>0</v>
      </c>
      <c r="H135" s="186" t="str">
        <f t="shared" si="13"/>
        <v>No</v>
      </c>
      <c r="I135" s="203" t="str">
        <f t="shared" si="14"/>
        <v/>
      </c>
      <c r="J135" s="410"/>
    </row>
    <row r="136" spans="1:10" s="123" customFormat="1" ht="27" customHeight="1" x14ac:dyDescent="0.2">
      <c r="A136" s="361" t="s">
        <v>235</v>
      </c>
      <c r="B136" s="187" t="s">
        <v>188</v>
      </c>
      <c r="C136" s="431" t="s">
        <v>187</v>
      </c>
      <c r="D136" s="432"/>
      <c r="E136" s="432"/>
      <c r="F136" s="432"/>
      <c r="G136" s="168">
        <f>IF(H136=Listas!$A$3,1,0)</f>
        <v>0</v>
      </c>
      <c r="H136" s="190" t="str">
        <f t="shared" si="13"/>
        <v>No</v>
      </c>
      <c r="I136" s="202" t="str">
        <f t="shared" si="14"/>
        <v/>
      </c>
      <c r="J136" s="410"/>
    </row>
    <row r="137" spans="1:10" s="123" customFormat="1" ht="27" customHeight="1" x14ac:dyDescent="0.2">
      <c r="A137" s="361" t="s">
        <v>235</v>
      </c>
      <c r="B137" s="183" t="s">
        <v>190</v>
      </c>
      <c r="C137" s="429" t="s">
        <v>189</v>
      </c>
      <c r="D137" s="430"/>
      <c r="E137" s="430"/>
      <c r="F137" s="430"/>
      <c r="G137" s="171">
        <f>IF(H137=Listas!$A$3,1,0)</f>
        <v>0</v>
      </c>
      <c r="H137" s="186" t="str">
        <f t="shared" si="13"/>
        <v>No</v>
      </c>
      <c r="I137" s="203" t="str">
        <f t="shared" si="14"/>
        <v/>
      </c>
      <c r="J137" s="410"/>
    </row>
    <row r="138" spans="1:10" s="123" customFormat="1" ht="27" customHeight="1" x14ac:dyDescent="0.2">
      <c r="A138" s="361" t="s">
        <v>235</v>
      </c>
      <c r="B138" s="187" t="s">
        <v>192</v>
      </c>
      <c r="C138" s="431" t="s">
        <v>191</v>
      </c>
      <c r="D138" s="432"/>
      <c r="E138" s="432"/>
      <c r="F138" s="432"/>
      <c r="G138" s="168">
        <f>IF(H138=Listas!$A$3,1,0)</f>
        <v>0</v>
      </c>
      <c r="H138" s="190" t="str">
        <f t="shared" si="13"/>
        <v>No</v>
      </c>
      <c r="I138" s="202" t="str">
        <f t="shared" si="14"/>
        <v/>
      </c>
      <c r="J138" s="410"/>
    </row>
    <row r="139" spans="1:10" s="123" customFormat="1" ht="27" customHeight="1" x14ac:dyDescent="0.2">
      <c r="A139" s="361" t="s">
        <v>235</v>
      </c>
      <c r="B139" s="183" t="s">
        <v>194</v>
      </c>
      <c r="C139" s="429" t="s">
        <v>193</v>
      </c>
      <c r="D139" s="430"/>
      <c r="E139" s="430"/>
      <c r="F139" s="430"/>
      <c r="G139" s="171">
        <f>IF(H139=Listas!$A$3,1,0)</f>
        <v>0</v>
      </c>
      <c r="H139" s="186" t="str">
        <f t="shared" si="13"/>
        <v>No</v>
      </c>
      <c r="I139" s="203" t="str">
        <f t="shared" si="14"/>
        <v/>
      </c>
      <c r="J139" s="410"/>
    </row>
    <row r="140" spans="1:10" s="123" customFormat="1" ht="27" customHeight="1" x14ac:dyDescent="0.2">
      <c r="A140" s="361" t="s">
        <v>235</v>
      </c>
      <c r="B140" s="187" t="s">
        <v>196</v>
      </c>
      <c r="C140" s="431" t="s">
        <v>195</v>
      </c>
      <c r="D140" s="432"/>
      <c r="E140" s="432"/>
      <c r="F140" s="432"/>
      <c r="G140" s="168">
        <f>IF(H140=Listas!$A$3,1,0)</f>
        <v>0</v>
      </c>
      <c r="H140" s="190" t="str">
        <f t="shared" si="13"/>
        <v>No</v>
      </c>
      <c r="I140" s="202" t="str">
        <f t="shared" si="14"/>
        <v/>
      </c>
      <c r="J140" s="410"/>
    </row>
    <row r="141" spans="1:10" s="123" customFormat="1" ht="33" customHeight="1" x14ac:dyDescent="0.2">
      <c r="A141" s="361" t="s">
        <v>235</v>
      </c>
      <c r="B141" s="183" t="s">
        <v>198</v>
      </c>
      <c r="C141" s="429" t="s">
        <v>197</v>
      </c>
      <c r="D141" s="430"/>
      <c r="E141" s="430"/>
      <c r="F141" s="430"/>
      <c r="G141" s="171">
        <f>IF(H141=Listas!$A$3,1,0)</f>
        <v>0</v>
      </c>
      <c r="H141" s="186" t="str">
        <f t="shared" si="13"/>
        <v>No</v>
      </c>
      <c r="I141" s="203" t="str">
        <f t="shared" si="14"/>
        <v/>
      </c>
      <c r="J141" s="410"/>
    </row>
    <row r="142" spans="1:10" s="123" customFormat="1" ht="27" customHeight="1" x14ac:dyDescent="0.2">
      <c r="A142" s="361" t="s">
        <v>235</v>
      </c>
      <c r="B142" s="187" t="s">
        <v>200</v>
      </c>
      <c r="C142" s="431" t="s">
        <v>199</v>
      </c>
      <c r="D142" s="432"/>
      <c r="E142" s="432"/>
      <c r="F142" s="432"/>
      <c r="G142" s="168">
        <f>IF(H142=Listas!$A$3,1,0)</f>
        <v>0</v>
      </c>
      <c r="H142" s="190" t="str">
        <f t="shared" si="13"/>
        <v>No</v>
      </c>
      <c r="I142" s="202" t="str">
        <f t="shared" si="14"/>
        <v/>
      </c>
      <c r="J142" s="410"/>
    </row>
    <row r="143" spans="1:10" s="123" customFormat="1" ht="27" customHeight="1" x14ac:dyDescent="0.2">
      <c r="A143" s="361" t="s">
        <v>235</v>
      </c>
      <c r="B143" s="183" t="s">
        <v>202</v>
      </c>
      <c r="C143" s="429" t="s">
        <v>201</v>
      </c>
      <c r="D143" s="430"/>
      <c r="E143" s="430"/>
      <c r="F143" s="430"/>
      <c r="G143" s="171">
        <f>IF(H143=Listas!$A$3,1,0)</f>
        <v>0</v>
      </c>
      <c r="H143" s="186" t="str">
        <f t="shared" si="13"/>
        <v>No</v>
      </c>
      <c r="I143" s="203" t="str">
        <f t="shared" si="14"/>
        <v/>
      </c>
      <c r="J143" s="410"/>
    </row>
    <row r="144" spans="1:10" s="123" customFormat="1" ht="12.75" customHeight="1" x14ac:dyDescent="0.2">
      <c r="A144" s="361" t="s">
        <v>235</v>
      </c>
      <c r="B144" s="187" t="s">
        <v>204</v>
      </c>
      <c r="C144" s="431" t="s">
        <v>203</v>
      </c>
      <c r="D144" s="432"/>
      <c r="E144" s="432"/>
      <c r="F144" s="432"/>
      <c r="G144" s="168">
        <f>IF(H144=Listas!$A$3,1,0)</f>
        <v>0</v>
      </c>
      <c r="H144" s="190" t="str">
        <f t="shared" si="13"/>
        <v>No</v>
      </c>
      <c r="I144" s="202" t="str">
        <f t="shared" si="14"/>
        <v/>
      </c>
      <c r="J144" s="410"/>
    </row>
    <row r="145" spans="1:12" s="123" customFormat="1" ht="12.75" x14ac:dyDescent="0.2">
      <c r="A145" s="361" t="s">
        <v>235</v>
      </c>
      <c r="B145" s="183" t="s">
        <v>206</v>
      </c>
      <c r="C145" s="429" t="s">
        <v>205</v>
      </c>
      <c r="D145" s="430"/>
      <c r="E145" s="430"/>
      <c r="F145" s="430"/>
      <c r="G145" s="171">
        <f>IF(H145=Listas!$A$3,1,0)</f>
        <v>0</v>
      </c>
      <c r="H145" s="186" t="str">
        <f t="shared" ref="H145:H159" si="15">IF(J145&lt;&gt;"","Si","No")</f>
        <v>No</v>
      </c>
      <c r="I145" s="203" t="str">
        <f t="shared" ref="I145:I159" si="16">IF(H145="Si","X","")</f>
        <v/>
      </c>
      <c r="J145" s="410"/>
    </row>
    <row r="146" spans="1:12" s="123" customFormat="1" ht="24" customHeight="1" x14ac:dyDescent="0.2">
      <c r="A146" s="361" t="s">
        <v>235</v>
      </c>
      <c r="B146" s="187" t="s">
        <v>208</v>
      </c>
      <c r="C146" s="431" t="s">
        <v>207</v>
      </c>
      <c r="D146" s="432"/>
      <c r="E146" s="432"/>
      <c r="F146" s="432"/>
      <c r="G146" s="168">
        <f>IF(H146=Listas!$A$3,1,0)</f>
        <v>0</v>
      </c>
      <c r="H146" s="190" t="str">
        <f t="shared" si="15"/>
        <v>No</v>
      </c>
      <c r="I146" s="202" t="str">
        <f t="shared" si="16"/>
        <v/>
      </c>
      <c r="J146" s="410"/>
    </row>
    <row r="147" spans="1:12" s="123" customFormat="1" ht="12.75" customHeight="1" x14ac:dyDescent="0.2">
      <c r="A147" s="361" t="s">
        <v>235</v>
      </c>
      <c r="B147" s="183" t="s">
        <v>210</v>
      </c>
      <c r="C147" s="429" t="s">
        <v>209</v>
      </c>
      <c r="D147" s="430"/>
      <c r="E147" s="430"/>
      <c r="F147" s="430"/>
      <c r="G147" s="171">
        <f>IF(H147=Listas!$A$3,1,0)</f>
        <v>0</v>
      </c>
      <c r="H147" s="186" t="str">
        <f t="shared" si="15"/>
        <v>No</v>
      </c>
      <c r="I147" s="203" t="str">
        <f t="shared" si="16"/>
        <v/>
      </c>
      <c r="J147" s="410"/>
    </row>
    <row r="148" spans="1:12" s="123" customFormat="1" ht="12.75" customHeight="1" x14ac:dyDescent="0.2">
      <c r="A148" s="361" t="s">
        <v>235</v>
      </c>
      <c r="B148" s="187" t="s">
        <v>212</v>
      </c>
      <c r="C148" s="431" t="s">
        <v>211</v>
      </c>
      <c r="D148" s="432"/>
      <c r="E148" s="432"/>
      <c r="F148" s="432"/>
      <c r="G148" s="168">
        <f>IF(H148=Listas!$A$3,1,0)</f>
        <v>0</v>
      </c>
      <c r="H148" s="190" t="str">
        <f t="shared" si="15"/>
        <v>No</v>
      </c>
      <c r="I148" s="202" t="str">
        <f t="shared" si="16"/>
        <v/>
      </c>
      <c r="J148" s="410"/>
    </row>
    <row r="149" spans="1:12" s="123" customFormat="1" ht="27" customHeight="1" x14ac:dyDescent="0.2">
      <c r="A149" s="361" t="s">
        <v>235</v>
      </c>
      <c r="B149" s="183" t="s">
        <v>214</v>
      </c>
      <c r="C149" s="429" t="s">
        <v>213</v>
      </c>
      <c r="D149" s="430"/>
      <c r="E149" s="430"/>
      <c r="F149" s="430"/>
      <c r="G149" s="171">
        <f>IF(H149=Listas!$A$3,1,0)</f>
        <v>0</v>
      </c>
      <c r="H149" s="186" t="str">
        <f t="shared" si="15"/>
        <v>No</v>
      </c>
      <c r="I149" s="203" t="str">
        <f t="shared" si="16"/>
        <v/>
      </c>
      <c r="J149" s="410"/>
    </row>
    <row r="150" spans="1:12" s="123" customFormat="1" ht="27" customHeight="1" x14ac:dyDescent="0.2">
      <c r="A150" s="361" t="s">
        <v>235</v>
      </c>
      <c r="B150" s="187" t="s">
        <v>216</v>
      </c>
      <c r="C150" s="431" t="s">
        <v>215</v>
      </c>
      <c r="D150" s="432"/>
      <c r="E150" s="432"/>
      <c r="F150" s="432"/>
      <c r="G150" s="168">
        <f>IF(H150=Listas!$A$3,1,0)</f>
        <v>0</v>
      </c>
      <c r="H150" s="190" t="str">
        <f t="shared" si="15"/>
        <v>No</v>
      </c>
      <c r="I150" s="202" t="str">
        <f t="shared" si="16"/>
        <v/>
      </c>
      <c r="J150" s="410"/>
    </row>
    <row r="151" spans="1:12" s="123" customFormat="1" ht="27" customHeight="1" x14ac:dyDescent="0.2">
      <c r="A151" s="361" t="s">
        <v>235</v>
      </c>
      <c r="B151" s="183" t="s">
        <v>218</v>
      </c>
      <c r="C151" s="429" t="s">
        <v>217</v>
      </c>
      <c r="D151" s="430"/>
      <c r="E151" s="430"/>
      <c r="F151" s="430"/>
      <c r="G151" s="171">
        <f>IF(H151=Listas!$A$3,1,0)</f>
        <v>0</v>
      </c>
      <c r="H151" s="186" t="str">
        <f t="shared" si="15"/>
        <v>No</v>
      </c>
      <c r="I151" s="203" t="str">
        <f t="shared" si="16"/>
        <v/>
      </c>
      <c r="J151" s="410"/>
    </row>
    <row r="152" spans="1:12" s="123" customFormat="1" ht="27" customHeight="1" x14ac:dyDescent="0.2">
      <c r="A152" s="361" t="s">
        <v>235</v>
      </c>
      <c r="B152" s="187" t="s">
        <v>220</v>
      </c>
      <c r="C152" s="431" t="s">
        <v>219</v>
      </c>
      <c r="D152" s="432"/>
      <c r="E152" s="432"/>
      <c r="F152" s="432"/>
      <c r="G152" s="168">
        <f>IF(H152=Listas!$A$3,1,0)</f>
        <v>0</v>
      </c>
      <c r="H152" s="190" t="str">
        <f t="shared" si="15"/>
        <v>No</v>
      </c>
      <c r="I152" s="202" t="str">
        <f t="shared" si="16"/>
        <v/>
      </c>
      <c r="J152" s="410"/>
    </row>
    <row r="153" spans="1:12" s="123" customFormat="1" ht="12.75" x14ac:dyDescent="0.2">
      <c r="A153" s="361" t="s">
        <v>235</v>
      </c>
      <c r="B153" s="183" t="s">
        <v>222</v>
      </c>
      <c r="C153" s="429" t="s">
        <v>221</v>
      </c>
      <c r="D153" s="430"/>
      <c r="E153" s="430"/>
      <c r="F153" s="430"/>
      <c r="G153" s="171">
        <f>IF(H153=Listas!$A$3,1,0)</f>
        <v>0</v>
      </c>
      <c r="H153" s="186" t="str">
        <f t="shared" si="15"/>
        <v>No</v>
      </c>
      <c r="I153" s="203" t="str">
        <f t="shared" si="16"/>
        <v/>
      </c>
      <c r="J153" s="410"/>
    </row>
    <row r="154" spans="1:12" s="123" customFormat="1" ht="12.75" x14ac:dyDescent="0.2">
      <c r="A154" s="361" t="s">
        <v>235</v>
      </c>
      <c r="B154" s="187" t="s">
        <v>224</v>
      </c>
      <c r="C154" s="431" t="s">
        <v>223</v>
      </c>
      <c r="D154" s="432"/>
      <c r="E154" s="432"/>
      <c r="F154" s="432"/>
      <c r="G154" s="168">
        <f>IF(H154=Listas!$A$3,1,0)</f>
        <v>0</v>
      </c>
      <c r="H154" s="190" t="str">
        <f t="shared" si="15"/>
        <v>No</v>
      </c>
      <c r="I154" s="202" t="str">
        <f t="shared" si="16"/>
        <v/>
      </c>
      <c r="J154" s="410"/>
    </row>
    <row r="155" spans="1:12" s="123" customFormat="1" ht="27" customHeight="1" x14ac:dyDescent="0.2">
      <c r="A155" s="361" t="s">
        <v>235</v>
      </c>
      <c r="B155" s="183" t="s">
        <v>226</v>
      </c>
      <c r="C155" s="429" t="s">
        <v>225</v>
      </c>
      <c r="D155" s="430"/>
      <c r="E155" s="430"/>
      <c r="F155" s="430"/>
      <c r="G155" s="171">
        <f>IF(H155=Listas!$A$3,1,0)</f>
        <v>0</v>
      </c>
      <c r="H155" s="186" t="str">
        <f t="shared" si="15"/>
        <v>No</v>
      </c>
      <c r="I155" s="203" t="str">
        <f t="shared" si="16"/>
        <v/>
      </c>
      <c r="J155" s="410"/>
    </row>
    <row r="156" spans="1:12" s="123" customFormat="1" ht="42.75" customHeight="1" x14ac:dyDescent="0.2">
      <c r="A156" s="361" t="s">
        <v>235</v>
      </c>
      <c r="B156" s="187" t="s">
        <v>228</v>
      </c>
      <c r="C156" s="431" t="s">
        <v>227</v>
      </c>
      <c r="D156" s="432"/>
      <c r="E156" s="432"/>
      <c r="F156" s="432"/>
      <c r="G156" s="168">
        <f>IF(H156=Listas!$A$3,1,0)</f>
        <v>0</v>
      </c>
      <c r="H156" s="190" t="str">
        <f t="shared" si="15"/>
        <v>No</v>
      </c>
      <c r="I156" s="202" t="str">
        <f t="shared" si="16"/>
        <v/>
      </c>
      <c r="J156" s="410"/>
    </row>
    <row r="157" spans="1:12" s="123" customFormat="1" ht="27" customHeight="1" x14ac:dyDescent="0.2">
      <c r="A157" s="361" t="s">
        <v>235</v>
      </c>
      <c r="B157" s="183" t="s">
        <v>230</v>
      </c>
      <c r="C157" s="429" t="s">
        <v>229</v>
      </c>
      <c r="D157" s="430"/>
      <c r="E157" s="430"/>
      <c r="F157" s="430"/>
      <c r="G157" s="171">
        <f>IF(H157=Listas!$A$3,1,0)</f>
        <v>0</v>
      </c>
      <c r="H157" s="186" t="str">
        <f t="shared" si="15"/>
        <v>No</v>
      </c>
      <c r="I157" s="203" t="str">
        <f t="shared" si="16"/>
        <v/>
      </c>
      <c r="J157" s="410"/>
    </row>
    <row r="158" spans="1:12" s="123" customFormat="1" ht="27" customHeight="1" x14ac:dyDescent="0.2">
      <c r="A158" s="361" t="s">
        <v>235</v>
      </c>
      <c r="B158" s="187" t="s">
        <v>232</v>
      </c>
      <c r="C158" s="431" t="s">
        <v>231</v>
      </c>
      <c r="D158" s="432"/>
      <c r="E158" s="432"/>
      <c r="F158" s="432"/>
      <c r="G158" s="168">
        <f>IF(H158=Listas!$A$3,1,0)</f>
        <v>0</v>
      </c>
      <c r="H158" s="190" t="str">
        <f t="shared" si="15"/>
        <v>No</v>
      </c>
      <c r="I158" s="202" t="str">
        <f t="shared" si="16"/>
        <v/>
      </c>
      <c r="J158" s="410"/>
    </row>
    <row r="159" spans="1:12" s="123" customFormat="1" ht="34.5" customHeight="1" thickBot="1" x14ac:dyDescent="0.25">
      <c r="A159" s="361" t="s">
        <v>235</v>
      </c>
      <c r="B159" s="191" t="s">
        <v>234</v>
      </c>
      <c r="C159" s="454" t="s">
        <v>233</v>
      </c>
      <c r="D159" s="455"/>
      <c r="E159" s="455"/>
      <c r="F159" s="455"/>
      <c r="G159" s="192">
        <f>IF(H159=Listas!$A$3,1,0)</f>
        <v>0</v>
      </c>
      <c r="H159" s="193" t="str">
        <f t="shared" si="15"/>
        <v>No</v>
      </c>
      <c r="I159" s="207" t="str">
        <f t="shared" si="16"/>
        <v/>
      </c>
      <c r="J159" s="412"/>
    </row>
    <row r="160" spans="1:12" ht="18.75" customHeight="1" x14ac:dyDescent="0.25">
      <c r="A160" s="393" t="s">
        <v>72</v>
      </c>
      <c r="B160" s="233" t="s">
        <v>764</v>
      </c>
      <c r="C160" s="234"/>
      <c r="D160" s="234"/>
      <c r="E160" s="234"/>
      <c r="F160" s="234"/>
      <c r="G160" s="234"/>
      <c r="H160" s="234"/>
      <c r="I160" s="235"/>
      <c r="J160" s="156"/>
      <c r="K160" s="39"/>
      <c r="L160" s="39"/>
    </row>
    <row r="161" spans="1:12" ht="15.75" thickBot="1" x14ac:dyDescent="0.3">
      <c r="A161" s="394" t="s">
        <v>72</v>
      </c>
      <c r="B161" s="236" t="s">
        <v>684</v>
      </c>
      <c r="C161" s="237"/>
      <c r="D161" s="37"/>
      <c r="E161" s="37"/>
      <c r="F161" s="230"/>
      <c r="G161" s="37"/>
      <c r="H161" s="352"/>
      <c r="I161" s="238"/>
      <c r="J161" s="232"/>
      <c r="K161" s="39"/>
      <c r="L161" s="39"/>
    </row>
    <row r="162" spans="1:12" ht="15.75" customHeight="1" x14ac:dyDescent="0.25">
      <c r="A162" s="361" t="s">
        <v>72</v>
      </c>
      <c r="B162" s="458" t="s">
        <v>741</v>
      </c>
      <c r="C162" s="459"/>
      <c r="D162" s="459"/>
      <c r="E162" s="459"/>
      <c r="F162" s="460"/>
      <c r="G162" s="40">
        <f>SUM(G164:G188)</f>
        <v>0</v>
      </c>
      <c r="H162" s="461" t="s">
        <v>59</v>
      </c>
      <c r="I162" s="463" t="s">
        <v>587</v>
      </c>
      <c r="J162" s="465" t="s">
        <v>586</v>
      </c>
      <c r="K162" s="2"/>
      <c r="L162" s="2"/>
    </row>
    <row r="163" spans="1:12" ht="15.75" customHeight="1" x14ac:dyDescent="0.25">
      <c r="A163" s="361"/>
      <c r="B163" s="224" t="s">
        <v>15</v>
      </c>
      <c r="C163" s="221" t="s">
        <v>698</v>
      </c>
      <c r="D163" s="222" t="s">
        <v>699</v>
      </c>
      <c r="E163" s="457" t="s">
        <v>704</v>
      </c>
      <c r="F163" s="457"/>
      <c r="G163" s="223"/>
      <c r="H163" s="462"/>
      <c r="I163" s="464"/>
      <c r="J163" s="466"/>
      <c r="K163" s="2"/>
      <c r="L163" s="2"/>
    </row>
    <row r="164" spans="1:12" s="166" customFormat="1" ht="38.25" x14ac:dyDescent="0.2">
      <c r="A164" s="361" t="s">
        <v>72</v>
      </c>
      <c r="B164" s="187" t="s">
        <v>411</v>
      </c>
      <c r="C164" s="188" t="s">
        <v>561</v>
      </c>
      <c r="D164" s="189" t="s">
        <v>703</v>
      </c>
      <c r="E164" s="432" t="s">
        <v>705</v>
      </c>
      <c r="F164" s="432"/>
      <c r="G164" s="168">
        <f>IF(H164="Si",1,0)</f>
        <v>0</v>
      </c>
      <c r="H164" s="190" t="str">
        <f t="shared" ref="H164" si="17">IF(J164&lt;&gt;"","Si","No")</f>
        <v>No</v>
      </c>
      <c r="I164" s="202" t="str">
        <f>IF(H164="Si","X","")</f>
        <v/>
      </c>
      <c r="J164" s="410"/>
    </row>
    <row r="165" spans="1:12" s="166" customFormat="1" ht="51" x14ac:dyDescent="0.2">
      <c r="A165" s="361" t="s">
        <v>72</v>
      </c>
      <c r="B165" s="183" t="s">
        <v>412</v>
      </c>
      <c r="C165" s="184" t="s">
        <v>562</v>
      </c>
      <c r="D165" s="185" t="s">
        <v>706</v>
      </c>
      <c r="E165" s="430" t="s">
        <v>708</v>
      </c>
      <c r="F165" s="430"/>
      <c r="G165" s="171">
        <f t="shared" ref="G165:G188" si="18">IF(H165="Si",1,0)</f>
        <v>0</v>
      </c>
      <c r="H165" s="186" t="str">
        <f t="shared" ref="H165:H188" si="19">IF(J165&lt;&gt;"","Si","No")</f>
        <v>No</v>
      </c>
      <c r="I165" s="203" t="str">
        <f t="shared" ref="I165:I188" si="20">IF(H165="Si","X","")</f>
        <v/>
      </c>
      <c r="J165" s="410"/>
    </row>
    <row r="166" spans="1:12" s="166" customFormat="1" ht="25.5" x14ac:dyDescent="0.2">
      <c r="A166" s="361" t="s">
        <v>72</v>
      </c>
      <c r="B166" s="187" t="s">
        <v>413</v>
      </c>
      <c r="C166" s="188" t="s">
        <v>563</v>
      </c>
      <c r="D166" s="189" t="s">
        <v>687</v>
      </c>
      <c r="E166" s="432" t="s">
        <v>709</v>
      </c>
      <c r="F166" s="432"/>
      <c r="G166" s="168">
        <f t="shared" si="18"/>
        <v>0</v>
      </c>
      <c r="H166" s="190" t="str">
        <f t="shared" si="19"/>
        <v>No</v>
      </c>
      <c r="I166" s="202" t="str">
        <f t="shared" si="20"/>
        <v/>
      </c>
      <c r="J166" s="410"/>
    </row>
    <row r="167" spans="1:12" s="166" customFormat="1" ht="51" x14ac:dyDescent="0.2">
      <c r="A167" s="361" t="s">
        <v>72</v>
      </c>
      <c r="B167" s="183" t="s">
        <v>414</v>
      </c>
      <c r="C167" s="184" t="s">
        <v>564</v>
      </c>
      <c r="D167" s="185" t="s">
        <v>707</v>
      </c>
      <c r="E167" s="430" t="s">
        <v>710</v>
      </c>
      <c r="F167" s="430"/>
      <c r="G167" s="171">
        <f t="shared" si="18"/>
        <v>0</v>
      </c>
      <c r="H167" s="186" t="str">
        <f t="shared" si="19"/>
        <v>No</v>
      </c>
      <c r="I167" s="203" t="str">
        <f t="shared" si="20"/>
        <v/>
      </c>
      <c r="J167" s="410"/>
    </row>
    <row r="168" spans="1:12" s="166" customFormat="1" ht="38.25" x14ac:dyDescent="0.2">
      <c r="A168" s="361" t="s">
        <v>72</v>
      </c>
      <c r="B168" s="187" t="s">
        <v>415</v>
      </c>
      <c r="C168" s="188" t="s">
        <v>565</v>
      </c>
      <c r="D168" s="189" t="s">
        <v>711</v>
      </c>
      <c r="E168" s="432" t="s">
        <v>712</v>
      </c>
      <c r="F168" s="432"/>
      <c r="G168" s="168">
        <f t="shared" si="18"/>
        <v>0</v>
      </c>
      <c r="H168" s="190" t="str">
        <f t="shared" si="19"/>
        <v>No</v>
      </c>
      <c r="I168" s="202" t="str">
        <f t="shared" si="20"/>
        <v/>
      </c>
      <c r="J168" s="410"/>
    </row>
    <row r="169" spans="1:12" s="166" customFormat="1" ht="38.25" x14ac:dyDescent="0.2">
      <c r="A169" s="361" t="s">
        <v>72</v>
      </c>
      <c r="B169" s="183" t="s">
        <v>416</v>
      </c>
      <c r="C169" s="184" t="s">
        <v>566</v>
      </c>
      <c r="D169" s="185" t="s">
        <v>713</v>
      </c>
      <c r="E169" s="430" t="s">
        <v>714</v>
      </c>
      <c r="F169" s="430"/>
      <c r="G169" s="171">
        <f t="shared" si="18"/>
        <v>0</v>
      </c>
      <c r="H169" s="186" t="str">
        <f t="shared" si="19"/>
        <v>No</v>
      </c>
      <c r="I169" s="203" t="str">
        <f t="shared" si="20"/>
        <v/>
      </c>
      <c r="J169" s="410"/>
    </row>
    <row r="170" spans="1:12" s="166" customFormat="1" ht="46.5" customHeight="1" x14ac:dyDescent="0.2">
      <c r="A170" s="361" t="s">
        <v>72</v>
      </c>
      <c r="B170" s="187" t="s">
        <v>417</v>
      </c>
      <c r="C170" s="188" t="s">
        <v>567</v>
      </c>
      <c r="D170" s="189" t="s">
        <v>715</v>
      </c>
      <c r="E170" s="432" t="s">
        <v>716</v>
      </c>
      <c r="F170" s="432"/>
      <c r="G170" s="168">
        <f t="shared" si="18"/>
        <v>0</v>
      </c>
      <c r="H170" s="190" t="str">
        <f t="shared" si="19"/>
        <v>No</v>
      </c>
      <c r="I170" s="202" t="str">
        <f t="shared" si="20"/>
        <v/>
      </c>
      <c r="J170" s="410"/>
    </row>
    <row r="171" spans="1:12" s="166" customFormat="1" ht="38.25" x14ac:dyDescent="0.2">
      <c r="A171" s="361" t="s">
        <v>72</v>
      </c>
      <c r="B171" s="183" t="s">
        <v>418</v>
      </c>
      <c r="C171" s="184" t="s">
        <v>568</v>
      </c>
      <c r="D171" s="185" t="s">
        <v>717</v>
      </c>
      <c r="E171" s="430" t="s">
        <v>718</v>
      </c>
      <c r="F171" s="430"/>
      <c r="G171" s="171">
        <f t="shared" si="18"/>
        <v>0</v>
      </c>
      <c r="H171" s="186" t="str">
        <f t="shared" si="19"/>
        <v>No</v>
      </c>
      <c r="I171" s="203" t="str">
        <f t="shared" si="20"/>
        <v/>
      </c>
      <c r="J171" s="410"/>
    </row>
    <row r="172" spans="1:12" s="166" customFormat="1" ht="38.25" x14ac:dyDescent="0.2">
      <c r="A172" s="361" t="s">
        <v>72</v>
      </c>
      <c r="B172" s="187" t="s">
        <v>419</v>
      </c>
      <c r="C172" s="188" t="s">
        <v>569</v>
      </c>
      <c r="D172" s="189" t="s">
        <v>719</v>
      </c>
      <c r="E172" s="432" t="s">
        <v>720</v>
      </c>
      <c r="F172" s="432"/>
      <c r="G172" s="168">
        <f t="shared" si="18"/>
        <v>0</v>
      </c>
      <c r="H172" s="190" t="str">
        <f t="shared" si="19"/>
        <v>No</v>
      </c>
      <c r="I172" s="202" t="str">
        <f t="shared" si="20"/>
        <v/>
      </c>
      <c r="J172" s="410"/>
    </row>
    <row r="173" spans="1:12" s="166" customFormat="1" ht="38.25" x14ac:dyDescent="0.2">
      <c r="A173" s="361" t="s">
        <v>72</v>
      </c>
      <c r="B173" s="183" t="s">
        <v>420</v>
      </c>
      <c r="C173" s="184" t="s">
        <v>570</v>
      </c>
      <c r="D173" s="185" t="s">
        <v>688</v>
      </c>
      <c r="E173" s="430" t="s">
        <v>721</v>
      </c>
      <c r="F173" s="430"/>
      <c r="G173" s="171">
        <f t="shared" si="18"/>
        <v>0</v>
      </c>
      <c r="H173" s="186" t="str">
        <f t="shared" si="19"/>
        <v>No</v>
      </c>
      <c r="I173" s="203" t="str">
        <f t="shared" si="20"/>
        <v/>
      </c>
      <c r="J173" s="410"/>
    </row>
    <row r="174" spans="1:12" s="166" customFormat="1" ht="38.25" x14ac:dyDescent="0.2">
      <c r="A174" s="361" t="s">
        <v>72</v>
      </c>
      <c r="B174" s="187" t="s">
        <v>421</v>
      </c>
      <c r="C174" s="188" t="s">
        <v>571</v>
      </c>
      <c r="D174" s="189" t="s">
        <v>689</v>
      </c>
      <c r="E174" s="432" t="s">
        <v>722</v>
      </c>
      <c r="F174" s="432"/>
      <c r="G174" s="168">
        <f t="shared" si="18"/>
        <v>0</v>
      </c>
      <c r="H174" s="190" t="str">
        <f t="shared" si="19"/>
        <v>No</v>
      </c>
      <c r="I174" s="202" t="str">
        <f t="shared" si="20"/>
        <v/>
      </c>
      <c r="J174" s="410"/>
    </row>
    <row r="175" spans="1:12" s="166" customFormat="1" ht="25.5" x14ac:dyDescent="0.2">
      <c r="A175" s="361" t="s">
        <v>72</v>
      </c>
      <c r="B175" s="183" t="s">
        <v>422</v>
      </c>
      <c r="C175" s="184" t="s">
        <v>572</v>
      </c>
      <c r="D175" s="185" t="s">
        <v>723</v>
      </c>
      <c r="E175" s="430" t="s">
        <v>724</v>
      </c>
      <c r="F175" s="430"/>
      <c r="G175" s="171">
        <f t="shared" si="18"/>
        <v>0</v>
      </c>
      <c r="H175" s="186" t="str">
        <f t="shared" si="19"/>
        <v>No</v>
      </c>
      <c r="I175" s="203" t="str">
        <f t="shared" si="20"/>
        <v/>
      </c>
      <c r="J175" s="410"/>
    </row>
    <row r="176" spans="1:12" s="166" customFormat="1" ht="25.5" x14ac:dyDescent="0.2">
      <c r="A176" s="361" t="s">
        <v>72</v>
      </c>
      <c r="B176" s="187" t="s">
        <v>423</v>
      </c>
      <c r="C176" s="188" t="s">
        <v>573</v>
      </c>
      <c r="D176" s="189" t="s">
        <v>725</v>
      </c>
      <c r="E176" s="432" t="s">
        <v>726</v>
      </c>
      <c r="F176" s="432"/>
      <c r="G176" s="168">
        <f t="shared" si="18"/>
        <v>0</v>
      </c>
      <c r="H176" s="190" t="str">
        <f t="shared" si="19"/>
        <v>No</v>
      </c>
      <c r="I176" s="202" t="str">
        <f t="shared" si="20"/>
        <v/>
      </c>
      <c r="J176" s="410"/>
    </row>
    <row r="177" spans="1:12" s="166" customFormat="1" ht="38.25" x14ac:dyDescent="0.2">
      <c r="A177" s="361" t="s">
        <v>72</v>
      </c>
      <c r="B177" s="183" t="s">
        <v>424</v>
      </c>
      <c r="C177" s="184" t="s">
        <v>574</v>
      </c>
      <c r="D177" s="185" t="s">
        <v>690</v>
      </c>
      <c r="E177" s="430" t="s">
        <v>727</v>
      </c>
      <c r="F177" s="430"/>
      <c r="G177" s="171">
        <f t="shared" si="18"/>
        <v>0</v>
      </c>
      <c r="H177" s="186" t="str">
        <f t="shared" si="19"/>
        <v>No</v>
      </c>
      <c r="I177" s="203" t="str">
        <f t="shared" si="20"/>
        <v/>
      </c>
      <c r="J177" s="410"/>
    </row>
    <row r="178" spans="1:12" s="166" customFormat="1" ht="38.25" x14ac:dyDescent="0.2">
      <c r="A178" s="361" t="s">
        <v>72</v>
      </c>
      <c r="B178" s="187" t="s">
        <v>425</v>
      </c>
      <c r="C178" s="188" t="s">
        <v>575</v>
      </c>
      <c r="D178" s="189" t="s">
        <v>691</v>
      </c>
      <c r="E178" s="432" t="s">
        <v>728</v>
      </c>
      <c r="F178" s="432"/>
      <c r="G178" s="168">
        <f t="shared" si="18"/>
        <v>0</v>
      </c>
      <c r="H178" s="190" t="str">
        <f t="shared" si="19"/>
        <v>No</v>
      </c>
      <c r="I178" s="202" t="str">
        <f t="shared" si="20"/>
        <v/>
      </c>
      <c r="J178" s="410"/>
    </row>
    <row r="179" spans="1:12" s="166" customFormat="1" ht="38.25" x14ac:dyDescent="0.2">
      <c r="A179" s="361" t="s">
        <v>72</v>
      </c>
      <c r="B179" s="183" t="s">
        <v>426</v>
      </c>
      <c r="C179" s="184" t="s">
        <v>576</v>
      </c>
      <c r="D179" s="185" t="s">
        <v>729</v>
      </c>
      <c r="E179" s="430" t="s">
        <v>730</v>
      </c>
      <c r="F179" s="430"/>
      <c r="G179" s="171">
        <f t="shared" si="18"/>
        <v>0</v>
      </c>
      <c r="H179" s="186" t="str">
        <f t="shared" si="19"/>
        <v>No</v>
      </c>
      <c r="I179" s="203" t="str">
        <f t="shared" si="20"/>
        <v/>
      </c>
      <c r="J179" s="410"/>
    </row>
    <row r="180" spans="1:12" s="166" customFormat="1" ht="25.5" x14ac:dyDescent="0.2">
      <c r="A180" s="361" t="s">
        <v>72</v>
      </c>
      <c r="B180" s="187" t="s">
        <v>427</v>
      </c>
      <c r="C180" s="188" t="s">
        <v>577</v>
      </c>
      <c r="D180" s="189" t="s">
        <v>692</v>
      </c>
      <c r="E180" s="432" t="s">
        <v>739</v>
      </c>
      <c r="F180" s="432"/>
      <c r="G180" s="168">
        <f t="shared" si="18"/>
        <v>0</v>
      </c>
      <c r="H180" s="190" t="str">
        <f t="shared" si="19"/>
        <v>No</v>
      </c>
      <c r="I180" s="202" t="str">
        <f t="shared" si="20"/>
        <v/>
      </c>
      <c r="J180" s="410"/>
    </row>
    <row r="181" spans="1:12" s="166" customFormat="1" ht="40.5" customHeight="1" x14ac:dyDescent="0.2">
      <c r="A181" s="361" t="s">
        <v>72</v>
      </c>
      <c r="B181" s="183" t="s">
        <v>428</v>
      </c>
      <c r="C181" s="184" t="s">
        <v>578</v>
      </c>
      <c r="D181" s="185" t="s">
        <v>731</v>
      </c>
      <c r="E181" s="430" t="s">
        <v>740</v>
      </c>
      <c r="F181" s="430"/>
      <c r="G181" s="171">
        <f t="shared" si="18"/>
        <v>0</v>
      </c>
      <c r="H181" s="186" t="str">
        <f t="shared" si="19"/>
        <v>No</v>
      </c>
      <c r="I181" s="203" t="str">
        <f t="shared" si="20"/>
        <v/>
      </c>
      <c r="J181" s="410"/>
    </row>
    <row r="182" spans="1:12" s="166" customFormat="1" ht="38.25" x14ac:dyDescent="0.2">
      <c r="A182" s="361" t="s">
        <v>72</v>
      </c>
      <c r="B182" s="187" t="s">
        <v>429</v>
      </c>
      <c r="C182" s="188" t="s">
        <v>579</v>
      </c>
      <c r="D182" s="189" t="s">
        <v>693</v>
      </c>
      <c r="E182" s="432" t="s">
        <v>732</v>
      </c>
      <c r="F182" s="432"/>
      <c r="G182" s="168">
        <f t="shared" si="18"/>
        <v>0</v>
      </c>
      <c r="H182" s="190" t="str">
        <f t="shared" si="19"/>
        <v>No</v>
      </c>
      <c r="I182" s="202" t="str">
        <f t="shared" si="20"/>
        <v/>
      </c>
      <c r="J182" s="410"/>
    </row>
    <row r="183" spans="1:12" s="166" customFormat="1" ht="38.25" x14ac:dyDescent="0.2">
      <c r="A183" s="361" t="s">
        <v>72</v>
      </c>
      <c r="B183" s="183" t="s">
        <v>430</v>
      </c>
      <c r="C183" s="184" t="s">
        <v>580</v>
      </c>
      <c r="D183" s="185" t="s">
        <v>694</v>
      </c>
      <c r="E183" s="430" t="s">
        <v>738</v>
      </c>
      <c r="F183" s="430"/>
      <c r="G183" s="171">
        <f t="shared" si="18"/>
        <v>0</v>
      </c>
      <c r="H183" s="186" t="str">
        <f t="shared" si="19"/>
        <v>No</v>
      </c>
      <c r="I183" s="203" t="str">
        <f t="shared" si="20"/>
        <v/>
      </c>
      <c r="J183" s="410"/>
    </row>
    <row r="184" spans="1:12" s="166" customFormat="1" ht="38.25" x14ac:dyDescent="0.2">
      <c r="A184" s="361" t="s">
        <v>72</v>
      </c>
      <c r="B184" s="187" t="s">
        <v>431</v>
      </c>
      <c r="C184" s="188" t="s">
        <v>581</v>
      </c>
      <c r="D184" s="189" t="s">
        <v>733</v>
      </c>
      <c r="E184" s="432" t="s">
        <v>742</v>
      </c>
      <c r="F184" s="432"/>
      <c r="G184" s="168">
        <f t="shared" si="18"/>
        <v>0</v>
      </c>
      <c r="H184" s="190" t="str">
        <f t="shared" si="19"/>
        <v>No</v>
      </c>
      <c r="I184" s="202" t="str">
        <f t="shared" si="20"/>
        <v/>
      </c>
      <c r="J184" s="410"/>
    </row>
    <row r="185" spans="1:12" s="166" customFormat="1" ht="38.25" x14ac:dyDescent="0.2">
      <c r="A185" s="361" t="s">
        <v>72</v>
      </c>
      <c r="B185" s="183" t="s">
        <v>432</v>
      </c>
      <c r="C185" s="184" t="s">
        <v>582</v>
      </c>
      <c r="D185" s="185" t="s">
        <v>695</v>
      </c>
      <c r="E185" s="430" t="s">
        <v>737</v>
      </c>
      <c r="F185" s="430"/>
      <c r="G185" s="171">
        <f t="shared" si="18"/>
        <v>0</v>
      </c>
      <c r="H185" s="186" t="str">
        <f t="shared" si="19"/>
        <v>No</v>
      </c>
      <c r="I185" s="203" t="str">
        <f t="shared" si="20"/>
        <v/>
      </c>
      <c r="J185" s="410"/>
    </row>
    <row r="186" spans="1:12" s="166" customFormat="1" ht="25.5" x14ac:dyDescent="0.2">
      <c r="A186" s="361" t="s">
        <v>72</v>
      </c>
      <c r="B186" s="187" t="s">
        <v>433</v>
      </c>
      <c r="C186" s="188" t="s">
        <v>583</v>
      </c>
      <c r="D186" s="189" t="s">
        <v>696</v>
      </c>
      <c r="E186" s="432" t="s">
        <v>743</v>
      </c>
      <c r="F186" s="432"/>
      <c r="G186" s="168">
        <f t="shared" si="18"/>
        <v>0</v>
      </c>
      <c r="H186" s="190" t="str">
        <f t="shared" si="19"/>
        <v>No</v>
      </c>
      <c r="I186" s="202" t="str">
        <f t="shared" si="20"/>
        <v/>
      </c>
      <c r="J186" s="410"/>
    </row>
    <row r="187" spans="1:12" s="166" customFormat="1" ht="25.5" x14ac:dyDescent="0.2">
      <c r="A187" s="361" t="s">
        <v>72</v>
      </c>
      <c r="B187" s="183" t="s">
        <v>434</v>
      </c>
      <c r="C187" s="184" t="s">
        <v>700</v>
      </c>
      <c r="D187" s="185" t="s">
        <v>697</v>
      </c>
      <c r="E187" s="430" t="s">
        <v>736</v>
      </c>
      <c r="F187" s="430"/>
      <c r="G187" s="171">
        <f t="shared" si="18"/>
        <v>0</v>
      </c>
      <c r="H187" s="186" t="str">
        <f t="shared" si="19"/>
        <v>No</v>
      </c>
      <c r="I187" s="203" t="str">
        <f t="shared" si="20"/>
        <v/>
      </c>
      <c r="J187" s="410"/>
    </row>
    <row r="188" spans="1:12" s="166" customFormat="1" ht="51.75" customHeight="1" thickBot="1" x14ac:dyDescent="0.25">
      <c r="A188" s="361" t="s">
        <v>72</v>
      </c>
      <c r="B188" s="194" t="s">
        <v>435</v>
      </c>
      <c r="C188" s="195" t="s">
        <v>701</v>
      </c>
      <c r="D188" s="196" t="s">
        <v>735</v>
      </c>
      <c r="E188" s="456" t="s">
        <v>734</v>
      </c>
      <c r="F188" s="456"/>
      <c r="G188" s="197">
        <f t="shared" si="18"/>
        <v>0</v>
      </c>
      <c r="H188" s="198" t="str">
        <f t="shared" si="19"/>
        <v>No</v>
      </c>
      <c r="I188" s="204" t="str">
        <f t="shared" si="20"/>
        <v/>
      </c>
      <c r="J188" s="412"/>
    </row>
    <row r="189" spans="1:12" ht="18.75" x14ac:dyDescent="0.25">
      <c r="A189" s="361" t="s">
        <v>597</v>
      </c>
      <c r="B189" s="154" t="s">
        <v>765</v>
      </c>
      <c r="C189" s="155"/>
      <c r="D189" s="155"/>
      <c r="E189" s="155"/>
      <c r="F189" s="155"/>
      <c r="G189" s="155">
        <f>G191+G196+G200+G204+G208+G211+G214+G219+G223+G227+G230</f>
        <v>0</v>
      </c>
      <c r="H189" s="350"/>
      <c r="I189" s="208"/>
      <c r="J189" s="156"/>
      <c r="K189" s="39"/>
      <c r="L189" s="39"/>
    </row>
    <row r="190" spans="1:12" ht="15.75" thickBot="1" x14ac:dyDescent="0.3">
      <c r="A190" s="394" t="s">
        <v>235</v>
      </c>
      <c r="B190" s="220" t="s">
        <v>686</v>
      </c>
      <c r="C190" s="157"/>
      <c r="D190" s="158"/>
      <c r="E190" s="159"/>
      <c r="F190" s="160"/>
      <c r="G190" s="159"/>
      <c r="H190" s="353"/>
      <c r="I190" s="209"/>
      <c r="J190" s="161"/>
      <c r="K190" s="39"/>
      <c r="L190" s="39"/>
    </row>
    <row r="191" spans="1:12" s="166" customFormat="1" ht="15.75" customHeight="1" thickBot="1" x14ac:dyDescent="0.25">
      <c r="A191" s="361" t="s">
        <v>597</v>
      </c>
      <c r="B191" s="150" t="s">
        <v>599</v>
      </c>
      <c r="C191" s="151" t="s">
        <v>598</v>
      </c>
      <c r="D191" s="145"/>
      <c r="E191" s="145"/>
      <c r="F191" s="199"/>
      <c r="G191" s="200">
        <f>SUM(G192:G195)</f>
        <v>0</v>
      </c>
      <c r="H191" s="201" t="s">
        <v>59</v>
      </c>
      <c r="I191" s="210"/>
      <c r="J191" s="413"/>
    </row>
    <row r="192" spans="1:12" s="166" customFormat="1" ht="12.75" customHeight="1" thickTop="1" x14ac:dyDescent="0.2">
      <c r="A192" s="361" t="s">
        <v>597</v>
      </c>
      <c r="B192" s="167" t="s">
        <v>671</v>
      </c>
      <c r="C192" s="423" t="s">
        <v>607</v>
      </c>
      <c r="D192" s="424"/>
      <c r="E192" s="424"/>
      <c r="F192" s="425"/>
      <c r="G192" s="168">
        <f>IF(H192=Listas!$A$3,1,0)</f>
        <v>0</v>
      </c>
      <c r="H192" s="169" t="str">
        <f t="shared" ref="H192:H195" si="21">IF(J192&lt;&gt;"","Si","No")</f>
        <v>No</v>
      </c>
      <c r="I192" s="211" t="str">
        <f t="shared" ref="I192:I229" si="22">IF(H192="Si","X","")</f>
        <v/>
      </c>
      <c r="J192" s="409"/>
    </row>
    <row r="193" spans="1:10" s="166" customFormat="1" ht="12.75" customHeight="1" x14ac:dyDescent="0.2">
      <c r="A193" s="361" t="s">
        <v>597</v>
      </c>
      <c r="B193" s="170" t="s">
        <v>672</v>
      </c>
      <c r="C193" s="417" t="s">
        <v>609</v>
      </c>
      <c r="D193" s="418"/>
      <c r="E193" s="418"/>
      <c r="F193" s="419"/>
      <c r="G193" s="171">
        <f>IF(H193=Listas!$A$3,1,0)</f>
        <v>0</v>
      </c>
      <c r="H193" s="172" t="str">
        <f t="shared" si="21"/>
        <v>No</v>
      </c>
      <c r="I193" s="212" t="str">
        <f t="shared" si="22"/>
        <v/>
      </c>
      <c r="J193" s="410"/>
    </row>
    <row r="194" spans="1:10" s="166" customFormat="1" ht="12.75" x14ac:dyDescent="0.2">
      <c r="A194" s="361" t="s">
        <v>597</v>
      </c>
      <c r="B194" s="173" t="s">
        <v>673</v>
      </c>
      <c r="C194" s="414" t="s">
        <v>674</v>
      </c>
      <c r="D194" s="415"/>
      <c r="E194" s="415"/>
      <c r="F194" s="416"/>
      <c r="G194" s="174">
        <f>IF(H194=Listas!$A$3,1,0)</f>
        <v>0</v>
      </c>
      <c r="H194" s="175" t="str">
        <f t="shared" si="21"/>
        <v>No</v>
      </c>
      <c r="I194" s="213" t="str">
        <f t="shared" si="22"/>
        <v/>
      </c>
      <c r="J194" s="410"/>
    </row>
    <row r="195" spans="1:10" s="166" customFormat="1" ht="13.5" customHeight="1" thickBot="1" x14ac:dyDescent="0.25">
      <c r="A195" s="361" t="s">
        <v>597</v>
      </c>
      <c r="B195" s="170" t="s">
        <v>675</v>
      </c>
      <c r="C195" s="426" t="s">
        <v>611</v>
      </c>
      <c r="D195" s="427"/>
      <c r="E195" s="427"/>
      <c r="F195" s="428"/>
      <c r="G195" s="176">
        <f>IF(H195=Listas!$A$3,1,0)</f>
        <v>0</v>
      </c>
      <c r="H195" s="172" t="str">
        <f t="shared" si="21"/>
        <v>No</v>
      </c>
      <c r="I195" s="212" t="str">
        <f t="shared" si="22"/>
        <v/>
      </c>
      <c r="J195" s="410"/>
    </row>
    <row r="196" spans="1:10" s="166" customFormat="1" ht="15.75" customHeight="1" thickBot="1" x14ac:dyDescent="0.25">
      <c r="A196" s="361" t="s">
        <v>597</v>
      </c>
      <c r="B196" s="162" t="s">
        <v>600</v>
      </c>
      <c r="C196" s="163" t="s">
        <v>601</v>
      </c>
      <c r="D196" s="164"/>
      <c r="E196" s="164"/>
      <c r="F196" s="165"/>
      <c r="G196" s="152">
        <f>SUM(G197:G199)</f>
        <v>0</v>
      </c>
      <c r="H196" s="153" t="s">
        <v>59</v>
      </c>
      <c r="I196" s="214"/>
      <c r="J196" s="411"/>
    </row>
    <row r="197" spans="1:10" s="166" customFormat="1" ht="12.75" customHeight="1" thickTop="1" x14ac:dyDescent="0.2">
      <c r="A197" s="361" t="s">
        <v>597</v>
      </c>
      <c r="B197" s="173" t="s">
        <v>676</v>
      </c>
      <c r="C197" s="423" t="s">
        <v>607</v>
      </c>
      <c r="D197" s="424"/>
      <c r="E197" s="424"/>
      <c r="F197" s="425"/>
      <c r="G197" s="174">
        <f>IF(H197=Listas!$A$3,1,0)</f>
        <v>0</v>
      </c>
      <c r="H197" s="175" t="str">
        <f t="shared" ref="H197:H199" si="23">IF(J197&lt;&gt;"","Si","No")</f>
        <v>No</v>
      </c>
      <c r="I197" s="213" t="str">
        <f t="shared" si="22"/>
        <v/>
      </c>
      <c r="J197" s="410"/>
    </row>
    <row r="198" spans="1:10" s="166" customFormat="1" ht="12.75" customHeight="1" x14ac:dyDescent="0.2">
      <c r="A198" s="361" t="s">
        <v>597</v>
      </c>
      <c r="B198" s="170" t="s">
        <v>677</v>
      </c>
      <c r="C198" s="417" t="s">
        <v>609</v>
      </c>
      <c r="D198" s="418"/>
      <c r="E198" s="418"/>
      <c r="F198" s="419"/>
      <c r="G198" s="176">
        <f>IF(H198=Listas!$A$3,1,0)</f>
        <v>0</v>
      </c>
      <c r="H198" s="172" t="str">
        <f t="shared" si="23"/>
        <v>No</v>
      </c>
      <c r="I198" s="212" t="str">
        <f t="shared" si="22"/>
        <v/>
      </c>
      <c r="J198" s="410"/>
    </row>
    <row r="199" spans="1:10" s="166" customFormat="1" ht="13.5" customHeight="1" thickBot="1" x14ac:dyDescent="0.25">
      <c r="A199" s="361" t="s">
        <v>597</v>
      </c>
      <c r="B199" s="173" t="s">
        <v>678</v>
      </c>
      <c r="C199" s="420" t="s">
        <v>679</v>
      </c>
      <c r="D199" s="421"/>
      <c r="E199" s="421"/>
      <c r="F199" s="422"/>
      <c r="G199" s="174">
        <f>IF(H199=Listas!$A$3,1,0)</f>
        <v>0</v>
      </c>
      <c r="H199" s="175" t="str">
        <f t="shared" si="23"/>
        <v>No</v>
      </c>
      <c r="I199" s="213" t="str">
        <f t="shared" si="22"/>
        <v/>
      </c>
      <c r="J199" s="410"/>
    </row>
    <row r="200" spans="1:10" s="166" customFormat="1" ht="15.75" customHeight="1" thickBot="1" x14ac:dyDescent="0.25">
      <c r="A200" s="361" t="s">
        <v>597</v>
      </c>
      <c r="B200" s="162" t="s">
        <v>603</v>
      </c>
      <c r="C200" s="163" t="s">
        <v>604</v>
      </c>
      <c r="D200" s="164"/>
      <c r="E200" s="164"/>
      <c r="F200" s="165"/>
      <c r="G200" s="152">
        <f>SUM(G201:G203)</f>
        <v>0</v>
      </c>
      <c r="H200" s="153"/>
      <c r="I200" s="214"/>
      <c r="J200" s="411"/>
    </row>
    <row r="201" spans="1:10" s="166" customFormat="1" ht="12.75" customHeight="1" thickTop="1" x14ac:dyDescent="0.2">
      <c r="A201" s="361" t="s">
        <v>597</v>
      </c>
      <c r="B201" s="173" t="s">
        <v>680</v>
      </c>
      <c r="C201" s="423" t="s">
        <v>607</v>
      </c>
      <c r="D201" s="424"/>
      <c r="E201" s="424"/>
      <c r="F201" s="425"/>
      <c r="G201" s="174">
        <f>IF(H201=Listas!$A$3,1,0)</f>
        <v>0</v>
      </c>
      <c r="H201" s="175" t="str">
        <f t="shared" ref="H201:H203" si="24">IF(J201&lt;&gt;"","Si","No")</f>
        <v>No</v>
      </c>
      <c r="I201" s="213" t="str">
        <f t="shared" si="22"/>
        <v/>
      </c>
      <c r="J201" s="410"/>
    </row>
    <row r="202" spans="1:10" s="166" customFormat="1" ht="12.75" customHeight="1" x14ac:dyDescent="0.2">
      <c r="A202" s="361" t="s">
        <v>597</v>
      </c>
      <c r="B202" s="170" t="s">
        <v>681</v>
      </c>
      <c r="C202" s="417" t="s">
        <v>609</v>
      </c>
      <c r="D202" s="418"/>
      <c r="E202" s="418"/>
      <c r="F202" s="419"/>
      <c r="G202" s="176">
        <f>IF(H202=Listas!$A$3,1,0)</f>
        <v>0</v>
      </c>
      <c r="H202" s="172" t="str">
        <f t="shared" si="24"/>
        <v>No</v>
      </c>
      <c r="I202" s="212" t="str">
        <f t="shared" si="22"/>
        <v/>
      </c>
      <c r="J202" s="410"/>
    </row>
    <row r="203" spans="1:10" s="166" customFormat="1" ht="27" customHeight="1" thickBot="1" x14ac:dyDescent="0.25">
      <c r="A203" s="361" t="s">
        <v>597</v>
      </c>
      <c r="B203" s="173" t="s">
        <v>682</v>
      </c>
      <c r="C203" s="420" t="s">
        <v>683</v>
      </c>
      <c r="D203" s="421"/>
      <c r="E203" s="421"/>
      <c r="F203" s="422"/>
      <c r="G203" s="174">
        <f>IF(H203=Listas!$A$3,1,0)</f>
        <v>0</v>
      </c>
      <c r="H203" s="175" t="str">
        <f t="shared" si="24"/>
        <v>No</v>
      </c>
      <c r="I203" s="213" t="str">
        <f t="shared" si="22"/>
        <v/>
      </c>
      <c r="J203" s="410"/>
    </row>
    <row r="204" spans="1:10" s="166" customFormat="1" ht="15.75" customHeight="1" thickBot="1" x14ac:dyDescent="0.25">
      <c r="A204" s="361" t="s">
        <v>597</v>
      </c>
      <c r="B204" s="162" t="s">
        <v>602</v>
      </c>
      <c r="C204" s="163" t="s">
        <v>605</v>
      </c>
      <c r="D204" s="164"/>
      <c r="E204" s="164"/>
      <c r="F204" s="165"/>
      <c r="G204" s="152">
        <f>SUM(G205:G207)</f>
        <v>0</v>
      </c>
      <c r="H204" s="153"/>
      <c r="I204" s="214"/>
      <c r="J204" s="411"/>
    </row>
    <row r="205" spans="1:10" s="166" customFormat="1" ht="12.75" customHeight="1" thickTop="1" x14ac:dyDescent="0.2">
      <c r="A205" s="361" t="s">
        <v>597</v>
      </c>
      <c r="B205" s="173" t="s">
        <v>606</v>
      </c>
      <c r="C205" s="423" t="s">
        <v>607</v>
      </c>
      <c r="D205" s="424"/>
      <c r="E205" s="424"/>
      <c r="F205" s="425"/>
      <c r="G205" s="174">
        <f>IF(H205=Listas!$A$3,1,0)</f>
        <v>0</v>
      </c>
      <c r="H205" s="175" t="str">
        <f t="shared" ref="H205:H207" si="25">IF(J205&lt;&gt;"","Si","No")</f>
        <v>No</v>
      </c>
      <c r="I205" s="213" t="str">
        <f t="shared" si="22"/>
        <v/>
      </c>
      <c r="J205" s="410"/>
    </row>
    <row r="206" spans="1:10" s="166" customFormat="1" ht="12.75" customHeight="1" x14ac:dyDescent="0.2">
      <c r="A206" s="361" t="s">
        <v>597</v>
      </c>
      <c r="B206" s="170" t="s">
        <v>608</v>
      </c>
      <c r="C206" s="417" t="s">
        <v>609</v>
      </c>
      <c r="D206" s="418"/>
      <c r="E206" s="418"/>
      <c r="F206" s="419"/>
      <c r="G206" s="176">
        <f>IF(H206=Listas!$A$3,1,0)</f>
        <v>0</v>
      </c>
      <c r="H206" s="172" t="str">
        <f t="shared" si="25"/>
        <v>No</v>
      </c>
      <c r="I206" s="212" t="str">
        <f t="shared" si="22"/>
        <v/>
      </c>
      <c r="J206" s="410"/>
    </row>
    <row r="207" spans="1:10" s="166" customFormat="1" ht="13.5" customHeight="1" thickBot="1" x14ac:dyDescent="0.25">
      <c r="A207" s="361" t="s">
        <v>597</v>
      </c>
      <c r="B207" s="173" t="s">
        <v>610</v>
      </c>
      <c r="C207" s="420" t="s">
        <v>611</v>
      </c>
      <c r="D207" s="421"/>
      <c r="E207" s="421"/>
      <c r="F207" s="422"/>
      <c r="G207" s="174">
        <f>IF(H207=Listas!$A$3,1,0)</f>
        <v>0</v>
      </c>
      <c r="H207" s="175" t="str">
        <f t="shared" si="25"/>
        <v>No</v>
      </c>
      <c r="I207" s="213" t="str">
        <f t="shared" si="22"/>
        <v/>
      </c>
      <c r="J207" s="410"/>
    </row>
    <row r="208" spans="1:10" s="166" customFormat="1" ht="15.75" customHeight="1" thickBot="1" x14ac:dyDescent="0.25">
      <c r="A208" s="361" t="s">
        <v>597</v>
      </c>
      <c r="B208" s="162" t="s">
        <v>645</v>
      </c>
      <c r="C208" s="163" t="s">
        <v>614</v>
      </c>
      <c r="D208" s="164"/>
      <c r="E208" s="164"/>
      <c r="F208" s="165"/>
      <c r="G208" s="152">
        <f>SUM(G209:G211)</f>
        <v>0</v>
      </c>
      <c r="H208" s="153"/>
      <c r="I208" s="214"/>
      <c r="J208" s="411"/>
    </row>
    <row r="209" spans="1:10" s="166" customFormat="1" ht="12.75" customHeight="1" thickTop="1" x14ac:dyDescent="0.2">
      <c r="A209" s="361" t="s">
        <v>597</v>
      </c>
      <c r="B209" s="173" t="s">
        <v>646</v>
      </c>
      <c r="C209" s="423" t="s">
        <v>612</v>
      </c>
      <c r="D209" s="424"/>
      <c r="E209" s="424"/>
      <c r="F209" s="425"/>
      <c r="G209" s="174">
        <f>IF(H209=Listas!$A$3,1,0)</f>
        <v>0</v>
      </c>
      <c r="H209" s="175" t="str">
        <f t="shared" ref="H209:H210" si="26">IF(J209&lt;&gt;"","Si","No")</f>
        <v>No</v>
      </c>
      <c r="I209" s="213" t="str">
        <f t="shared" si="22"/>
        <v/>
      </c>
      <c r="J209" s="410"/>
    </row>
    <row r="210" spans="1:10" s="166" customFormat="1" ht="31.5" customHeight="1" thickBot="1" x14ac:dyDescent="0.25">
      <c r="A210" s="361" t="s">
        <v>597</v>
      </c>
      <c r="B210" s="170" t="s">
        <v>647</v>
      </c>
      <c r="C210" s="426" t="s">
        <v>613</v>
      </c>
      <c r="D210" s="427"/>
      <c r="E210" s="427"/>
      <c r="F210" s="428"/>
      <c r="G210" s="176">
        <f>IF(H210=Listas!$A$3,1,0)</f>
        <v>0</v>
      </c>
      <c r="H210" s="172" t="str">
        <f t="shared" si="26"/>
        <v>No</v>
      </c>
      <c r="I210" s="212" t="str">
        <f t="shared" si="22"/>
        <v/>
      </c>
      <c r="J210" s="410"/>
    </row>
    <row r="211" spans="1:10" s="166" customFormat="1" ht="15.75" customHeight="1" thickBot="1" x14ac:dyDescent="0.25">
      <c r="A211" s="361" t="s">
        <v>597</v>
      </c>
      <c r="B211" s="162" t="s">
        <v>644</v>
      </c>
      <c r="C211" s="163" t="s">
        <v>615</v>
      </c>
      <c r="D211" s="164"/>
      <c r="E211" s="164"/>
      <c r="F211" s="165"/>
      <c r="G211" s="152">
        <f>SUM(G212:G213)</f>
        <v>0</v>
      </c>
      <c r="H211" s="153"/>
      <c r="I211" s="214"/>
      <c r="J211" s="411"/>
    </row>
    <row r="212" spans="1:10" s="166" customFormat="1" ht="12.75" customHeight="1" thickTop="1" x14ac:dyDescent="0.2">
      <c r="A212" s="361" t="s">
        <v>597</v>
      </c>
      <c r="B212" s="173" t="s">
        <v>616</v>
      </c>
      <c r="C212" s="423" t="s">
        <v>612</v>
      </c>
      <c r="D212" s="424"/>
      <c r="E212" s="424"/>
      <c r="F212" s="425"/>
      <c r="G212" s="174">
        <f>IF(H212=Listas!$A$3,1,0)</f>
        <v>0</v>
      </c>
      <c r="H212" s="175" t="str">
        <f t="shared" ref="H212:H213" si="27">IF(J212&lt;&gt;"","Si","No")</f>
        <v>No</v>
      </c>
      <c r="I212" s="213" t="str">
        <f t="shared" si="22"/>
        <v/>
      </c>
      <c r="J212" s="410"/>
    </row>
    <row r="213" spans="1:10" s="166" customFormat="1" ht="13.5" thickBot="1" x14ac:dyDescent="0.25">
      <c r="A213" s="361" t="s">
        <v>597</v>
      </c>
      <c r="B213" s="170" t="s">
        <v>648</v>
      </c>
      <c r="C213" s="426" t="s">
        <v>617</v>
      </c>
      <c r="D213" s="427"/>
      <c r="E213" s="427"/>
      <c r="F213" s="428"/>
      <c r="G213" s="176">
        <f>IF(H213=Listas!$A$3,1,0)</f>
        <v>0</v>
      </c>
      <c r="H213" s="172" t="str">
        <f t="shared" si="27"/>
        <v>No</v>
      </c>
      <c r="I213" s="212" t="str">
        <f t="shared" si="22"/>
        <v/>
      </c>
      <c r="J213" s="410"/>
    </row>
    <row r="214" spans="1:10" s="166" customFormat="1" ht="15.75" customHeight="1" thickBot="1" x14ac:dyDescent="0.25">
      <c r="A214" s="361" t="s">
        <v>597</v>
      </c>
      <c r="B214" s="162" t="s">
        <v>643</v>
      </c>
      <c r="C214" s="163" t="s">
        <v>670</v>
      </c>
      <c r="D214" s="164"/>
      <c r="E214" s="164"/>
      <c r="F214" s="165"/>
      <c r="G214" s="152">
        <f>SUM(G215:G218)</f>
        <v>0</v>
      </c>
      <c r="H214" s="153"/>
      <c r="I214" s="214"/>
      <c r="J214" s="411"/>
    </row>
    <row r="215" spans="1:10" s="166" customFormat="1" ht="13.5" thickTop="1" x14ac:dyDescent="0.2">
      <c r="A215" s="361" t="s">
        <v>597</v>
      </c>
      <c r="B215" s="173" t="s">
        <v>653</v>
      </c>
      <c r="C215" s="423" t="s">
        <v>649</v>
      </c>
      <c r="D215" s="424"/>
      <c r="E215" s="424"/>
      <c r="F215" s="425"/>
      <c r="G215" s="174">
        <f>IF(H215=Listas!$A$3,1,0)</f>
        <v>0</v>
      </c>
      <c r="H215" s="175" t="str">
        <f t="shared" ref="H215:H237" si="28">IF(J215&lt;&gt;"","Si","No")</f>
        <v>No</v>
      </c>
      <c r="I215" s="213" t="str">
        <f t="shared" si="22"/>
        <v/>
      </c>
      <c r="J215" s="410"/>
    </row>
    <row r="216" spans="1:10" s="166" customFormat="1" ht="12.75" x14ac:dyDescent="0.2">
      <c r="A216" s="361" t="s">
        <v>597</v>
      </c>
      <c r="B216" s="170" t="s">
        <v>654</v>
      </c>
      <c r="C216" s="417" t="s">
        <v>650</v>
      </c>
      <c r="D216" s="418"/>
      <c r="E216" s="418"/>
      <c r="F216" s="419"/>
      <c r="G216" s="176">
        <f>IF(H216=Listas!$A$3,1,0)</f>
        <v>0</v>
      </c>
      <c r="H216" s="172" t="str">
        <f t="shared" si="28"/>
        <v>No</v>
      </c>
      <c r="I216" s="212" t="str">
        <f t="shared" si="22"/>
        <v/>
      </c>
      <c r="J216" s="410"/>
    </row>
    <row r="217" spans="1:10" s="166" customFormat="1" ht="12.75" customHeight="1" x14ac:dyDescent="0.2">
      <c r="A217" s="361" t="s">
        <v>597</v>
      </c>
      <c r="B217" s="173" t="s">
        <v>655</v>
      </c>
      <c r="C217" s="414" t="s">
        <v>651</v>
      </c>
      <c r="D217" s="415"/>
      <c r="E217" s="415"/>
      <c r="F217" s="416"/>
      <c r="G217" s="174">
        <f>IF(H217=Listas!$A$3,1,0)</f>
        <v>0</v>
      </c>
      <c r="H217" s="175" t="str">
        <f t="shared" si="28"/>
        <v>No</v>
      </c>
      <c r="I217" s="213" t="str">
        <f t="shared" si="22"/>
        <v/>
      </c>
      <c r="J217" s="410"/>
    </row>
    <row r="218" spans="1:10" s="166" customFormat="1" ht="13.5" customHeight="1" thickBot="1" x14ac:dyDescent="0.25">
      <c r="A218" s="361" t="s">
        <v>597</v>
      </c>
      <c r="B218" s="170" t="s">
        <v>656</v>
      </c>
      <c r="C218" s="426" t="s">
        <v>652</v>
      </c>
      <c r="D218" s="427"/>
      <c r="E218" s="427"/>
      <c r="F218" s="428"/>
      <c r="G218" s="176">
        <f>IF(H218=Listas!$A$3,1,0)</f>
        <v>0</v>
      </c>
      <c r="H218" s="172" t="str">
        <f t="shared" si="28"/>
        <v>No</v>
      </c>
      <c r="I218" s="212" t="str">
        <f t="shared" si="22"/>
        <v/>
      </c>
      <c r="J218" s="410"/>
    </row>
    <row r="219" spans="1:10" s="166" customFormat="1" ht="15.75" customHeight="1" thickBot="1" x14ac:dyDescent="0.25">
      <c r="A219" s="361" t="s">
        <v>597</v>
      </c>
      <c r="B219" s="162" t="s">
        <v>642</v>
      </c>
      <c r="C219" s="163" t="s">
        <v>636</v>
      </c>
      <c r="D219" s="164"/>
      <c r="E219" s="164"/>
      <c r="F219" s="165"/>
      <c r="G219" s="152">
        <f>SUM(G220:G222)</f>
        <v>0</v>
      </c>
      <c r="H219" s="153"/>
      <c r="I219" s="214"/>
      <c r="J219" s="411"/>
    </row>
    <row r="220" spans="1:10" s="166" customFormat="1" ht="13.5" thickTop="1" x14ac:dyDescent="0.2">
      <c r="A220" s="361" t="s">
        <v>597</v>
      </c>
      <c r="B220" s="173" t="s">
        <v>657</v>
      </c>
      <c r="C220" s="423" t="s">
        <v>658</v>
      </c>
      <c r="D220" s="424"/>
      <c r="E220" s="424"/>
      <c r="F220" s="425"/>
      <c r="G220" s="174">
        <f>IF(H220=Listas!$A$3,1,0)</f>
        <v>0</v>
      </c>
      <c r="H220" s="175" t="str">
        <f t="shared" si="28"/>
        <v>No</v>
      </c>
      <c r="I220" s="213" t="str">
        <f t="shared" si="22"/>
        <v/>
      </c>
      <c r="J220" s="410"/>
    </row>
    <row r="221" spans="1:10" s="166" customFormat="1" ht="12.75" customHeight="1" x14ac:dyDescent="0.2">
      <c r="A221" s="361" t="s">
        <v>597</v>
      </c>
      <c r="B221" s="170" t="s">
        <v>660</v>
      </c>
      <c r="C221" s="417" t="s">
        <v>659</v>
      </c>
      <c r="D221" s="418"/>
      <c r="E221" s="418"/>
      <c r="F221" s="419"/>
      <c r="G221" s="176">
        <f>IF(H221=Listas!$A$3,1,0)</f>
        <v>0</v>
      </c>
      <c r="H221" s="172" t="str">
        <f t="shared" si="28"/>
        <v>No</v>
      </c>
      <c r="I221" s="212" t="str">
        <f t="shared" si="22"/>
        <v/>
      </c>
      <c r="J221" s="410"/>
    </row>
    <row r="222" spans="1:10" s="166" customFormat="1" ht="13.5" customHeight="1" thickBot="1" x14ac:dyDescent="0.25">
      <c r="A222" s="361" t="s">
        <v>597</v>
      </c>
      <c r="B222" s="173" t="s">
        <v>661</v>
      </c>
      <c r="C222" s="420" t="s">
        <v>662</v>
      </c>
      <c r="D222" s="421"/>
      <c r="E222" s="421"/>
      <c r="F222" s="422"/>
      <c r="G222" s="174">
        <f>IF(H222=Listas!$A$3,1,0)</f>
        <v>0</v>
      </c>
      <c r="H222" s="175" t="str">
        <f t="shared" si="28"/>
        <v>No</v>
      </c>
      <c r="I222" s="213" t="str">
        <f t="shared" si="22"/>
        <v/>
      </c>
      <c r="J222" s="410"/>
    </row>
    <row r="223" spans="1:10" s="166" customFormat="1" ht="15.75" customHeight="1" thickBot="1" x14ac:dyDescent="0.25">
      <c r="A223" s="361" t="s">
        <v>597</v>
      </c>
      <c r="B223" s="162" t="s">
        <v>641</v>
      </c>
      <c r="C223" s="163" t="s">
        <v>637</v>
      </c>
      <c r="D223" s="164"/>
      <c r="E223" s="164"/>
      <c r="F223" s="165"/>
      <c r="G223" s="152">
        <f>SUM(G224:G226)</f>
        <v>0</v>
      </c>
      <c r="H223" s="153"/>
      <c r="I223" s="214"/>
      <c r="J223" s="411"/>
    </row>
    <row r="224" spans="1:10" s="166" customFormat="1" ht="12.75" customHeight="1" thickTop="1" x14ac:dyDescent="0.2">
      <c r="A224" s="361" t="s">
        <v>597</v>
      </c>
      <c r="B224" s="173" t="s">
        <v>666</v>
      </c>
      <c r="C224" s="423" t="s">
        <v>663</v>
      </c>
      <c r="D224" s="424"/>
      <c r="E224" s="424"/>
      <c r="F224" s="425"/>
      <c r="G224" s="174">
        <f>IF(H224=Listas!$A$3,1,0)</f>
        <v>0</v>
      </c>
      <c r="H224" s="175" t="str">
        <f t="shared" si="28"/>
        <v>No</v>
      </c>
      <c r="I224" s="213" t="str">
        <f t="shared" si="22"/>
        <v/>
      </c>
      <c r="J224" s="410"/>
    </row>
    <row r="225" spans="1:12" s="166" customFormat="1" ht="12.75" customHeight="1" x14ac:dyDescent="0.2">
      <c r="A225" s="361" t="s">
        <v>597</v>
      </c>
      <c r="B225" s="170" t="s">
        <v>667</v>
      </c>
      <c r="C225" s="417" t="s">
        <v>664</v>
      </c>
      <c r="D225" s="418"/>
      <c r="E225" s="418"/>
      <c r="F225" s="419"/>
      <c r="G225" s="176">
        <f>IF(H225=Listas!$A$3,1,0)</f>
        <v>0</v>
      </c>
      <c r="H225" s="172" t="str">
        <f t="shared" si="28"/>
        <v>No</v>
      </c>
      <c r="I225" s="212" t="str">
        <f t="shared" si="22"/>
        <v/>
      </c>
      <c r="J225" s="410"/>
    </row>
    <row r="226" spans="1:12" s="166" customFormat="1" ht="24" customHeight="1" thickBot="1" x14ac:dyDescent="0.25">
      <c r="A226" s="361" t="s">
        <v>597</v>
      </c>
      <c r="B226" s="173" t="s">
        <v>668</v>
      </c>
      <c r="C226" s="420" t="s">
        <v>665</v>
      </c>
      <c r="D226" s="421"/>
      <c r="E226" s="421"/>
      <c r="F226" s="422"/>
      <c r="G226" s="174">
        <f>IF(H226=Listas!$A$3,1,0)</f>
        <v>0</v>
      </c>
      <c r="H226" s="175" t="str">
        <f t="shared" si="28"/>
        <v>No</v>
      </c>
      <c r="I226" s="213" t="str">
        <f t="shared" si="22"/>
        <v/>
      </c>
      <c r="J226" s="410"/>
    </row>
    <row r="227" spans="1:12" s="166" customFormat="1" ht="15.75" customHeight="1" thickBot="1" x14ac:dyDescent="0.25">
      <c r="A227" s="361" t="s">
        <v>597</v>
      </c>
      <c r="B227" s="162" t="s">
        <v>640</v>
      </c>
      <c r="C227" s="163" t="s">
        <v>638</v>
      </c>
      <c r="D227" s="164"/>
      <c r="E227" s="164"/>
      <c r="F227" s="165"/>
      <c r="G227" s="152">
        <f>SUM(G228:G229)</f>
        <v>0</v>
      </c>
      <c r="H227" s="153"/>
      <c r="I227" s="214"/>
      <c r="J227" s="411"/>
    </row>
    <row r="228" spans="1:12" s="166" customFormat="1" ht="12.75" customHeight="1" thickTop="1" x14ac:dyDescent="0.2">
      <c r="A228" s="361" t="s">
        <v>597</v>
      </c>
      <c r="B228" s="173" t="s">
        <v>634</v>
      </c>
      <c r="C228" s="423" t="s">
        <v>633</v>
      </c>
      <c r="D228" s="424"/>
      <c r="E228" s="424"/>
      <c r="F228" s="425"/>
      <c r="G228" s="174">
        <f>IF(H228=Listas!$A$3,1,0)</f>
        <v>0</v>
      </c>
      <c r="H228" s="175" t="str">
        <f t="shared" si="28"/>
        <v>No</v>
      </c>
      <c r="I228" s="213" t="str">
        <f t="shared" si="22"/>
        <v/>
      </c>
      <c r="J228" s="410"/>
    </row>
    <row r="229" spans="1:12" s="166" customFormat="1" ht="13.5" customHeight="1" thickBot="1" x14ac:dyDescent="0.25">
      <c r="A229" s="361" t="s">
        <v>597</v>
      </c>
      <c r="B229" s="170" t="s">
        <v>635</v>
      </c>
      <c r="C229" s="426" t="s">
        <v>632</v>
      </c>
      <c r="D229" s="427"/>
      <c r="E229" s="427"/>
      <c r="F229" s="428"/>
      <c r="G229" s="176">
        <f>IF(H229=Listas!$A$3,1,0)</f>
        <v>0</v>
      </c>
      <c r="H229" s="172" t="str">
        <f t="shared" si="28"/>
        <v>No</v>
      </c>
      <c r="I229" s="212" t="str">
        <f t="shared" si="22"/>
        <v/>
      </c>
      <c r="J229" s="410"/>
    </row>
    <row r="230" spans="1:12" s="166" customFormat="1" ht="15.75" customHeight="1" thickBot="1" x14ac:dyDescent="0.25">
      <c r="A230" s="361" t="s">
        <v>597</v>
      </c>
      <c r="B230" s="162" t="s">
        <v>639</v>
      </c>
      <c r="C230" s="163" t="s">
        <v>669</v>
      </c>
      <c r="D230" s="164"/>
      <c r="E230" s="164"/>
      <c r="F230" s="165"/>
      <c r="G230" s="152">
        <f>SUM(G231:G237)</f>
        <v>0</v>
      </c>
      <c r="H230" s="153"/>
      <c r="I230" s="214"/>
      <c r="J230" s="411"/>
    </row>
    <row r="231" spans="1:12" s="166" customFormat="1" ht="23.25" customHeight="1" thickTop="1" x14ac:dyDescent="0.2">
      <c r="A231" s="361" t="s">
        <v>597</v>
      </c>
      <c r="B231" s="173" t="s">
        <v>625</v>
      </c>
      <c r="C231" s="423" t="s">
        <v>618</v>
      </c>
      <c r="D231" s="424"/>
      <c r="E231" s="424"/>
      <c r="F231" s="425"/>
      <c r="G231" s="174">
        <f>IF(H231=Listas!$A$3,1,0)</f>
        <v>0</v>
      </c>
      <c r="H231" s="175" t="str">
        <f t="shared" si="28"/>
        <v>No</v>
      </c>
      <c r="I231" s="213" t="str">
        <f t="shared" ref="I231:I237" si="29">IF(H231="Si","X","")</f>
        <v/>
      </c>
      <c r="J231" s="410"/>
    </row>
    <row r="232" spans="1:12" s="166" customFormat="1" ht="12.75" customHeight="1" x14ac:dyDescent="0.2">
      <c r="A232" s="361" t="s">
        <v>597</v>
      </c>
      <c r="B232" s="170" t="s">
        <v>626</v>
      </c>
      <c r="C232" s="417" t="s">
        <v>619</v>
      </c>
      <c r="D232" s="418"/>
      <c r="E232" s="418"/>
      <c r="F232" s="419"/>
      <c r="G232" s="176">
        <f>IF(H232=Listas!$A$3,1,0)</f>
        <v>0</v>
      </c>
      <c r="H232" s="172" t="str">
        <f t="shared" si="28"/>
        <v>No</v>
      </c>
      <c r="I232" s="212" t="str">
        <f t="shared" si="29"/>
        <v/>
      </c>
      <c r="J232" s="410"/>
    </row>
    <row r="233" spans="1:12" s="166" customFormat="1" ht="25.5" customHeight="1" x14ac:dyDescent="0.2">
      <c r="A233" s="361" t="s">
        <v>597</v>
      </c>
      <c r="B233" s="173" t="s">
        <v>627</v>
      </c>
      <c r="C233" s="414" t="s">
        <v>620</v>
      </c>
      <c r="D233" s="415"/>
      <c r="E233" s="415"/>
      <c r="F233" s="416"/>
      <c r="G233" s="174">
        <f>IF(H233=Listas!$A$3,1,0)</f>
        <v>0</v>
      </c>
      <c r="H233" s="175" t="str">
        <f t="shared" si="28"/>
        <v>No</v>
      </c>
      <c r="I233" s="213" t="str">
        <f t="shared" si="29"/>
        <v/>
      </c>
      <c r="J233" s="410"/>
    </row>
    <row r="234" spans="1:12" s="166" customFormat="1" ht="12.75" customHeight="1" x14ac:dyDescent="0.2">
      <c r="A234" s="361" t="s">
        <v>597</v>
      </c>
      <c r="B234" s="170" t="s">
        <v>628</v>
      </c>
      <c r="C234" s="417" t="s">
        <v>621</v>
      </c>
      <c r="D234" s="418"/>
      <c r="E234" s="418"/>
      <c r="F234" s="419"/>
      <c r="G234" s="176">
        <f>IF(H234=Listas!$A$3,1,0)</f>
        <v>0</v>
      </c>
      <c r="H234" s="172" t="str">
        <f t="shared" si="28"/>
        <v>No</v>
      </c>
      <c r="I234" s="212" t="str">
        <f t="shared" si="29"/>
        <v/>
      </c>
      <c r="J234" s="410"/>
    </row>
    <row r="235" spans="1:12" s="166" customFormat="1" ht="12.75" customHeight="1" x14ac:dyDescent="0.2">
      <c r="A235" s="361" t="s">
        <v>597</v>
      </c>
      <c r="B235" s="173" t="s">
        <v>629</v>
      </c>
      <c r="C235" s="414" t="s">
        <v>622</v>
      </c>
      <c r="D235" s="415"/>
      <c r="E235" s="415"/>
      <c r="F235" s="416"/>
      <c r="G235" s="174">
        <f>IF(H235=Listas!$A$3,1,0)</f>
        <v>0</v>
      </c>
      <c r="H235" s="175" t="str">
        <f t="shared" si="28"/>
        <v>No</v>
      </c>
      <c r="I235" s="213" t="str">
        <f t="shared" si="29"/>
        <v/>
      </c>
      <c r="J235" s="410"/>
    </row>
    <row r="236" spans="1:12" s="166" customFormat="1" ht="12.75" customHeight="1" x14ac:dyDescent="0.2">
      <c r="A236" s="361" t="s">
        <v>597</v>
      </c>
      <c r="B236" s="170" t="s">
        <v>630</v>
      </c>
      <c r="C236" s="417" t="s">
        <v>623</v>
      </c>
      <c r="D236" s="418"/>
      <c r="E236" s="418"/>
      <c r="F236" s="419"/>
      <c r="G236" s="176">
        <f>IF(H236=Listas!$A$3,1,0)</f>
        <v>0</v>
      </c>
      <c r="H236" s="172" t="str">
        <f t="shared" si="28"/>
        <v>No</v>
      </c>
      <c r="I236" s="212" t="str">
        <f t="shared" si="29"/>
        <v/>
      </c>
      <c r="J236" s="410"/>
    </row>
    <row r="237" spans="1:12" s="166" customFormat="1" ht="28.5" customHeight="1" thickBot="1" x14ac:dyDescent="0.25">
      <c r="A237" s="361" t="s">
        <v>597</v>
      </c>
      <c r="B237" s="177" t="s">
        <v>631</v>
      </c>
      <c r="C237" s="420" t="s">
        <v>624</v>
      </c>
      <c r="D237" s="421"/>
      <c r="E237" s="421"/>
      <c r="F237" s="422"/>
      <c r="G237" s="178">
        <f>IF(H237=Listas!$A$3,1,0)</f>
        <v>0</v>
      </c>
      <c r="H237" s="179" t="str">
        <f t="shared" si="28"/>
        <v>No</v>
      </c>
      <c r="I237" s="215" t="str">
        <f t="shared" si="29"/>
        <v/>
      </c>
      <c r="J237" s="412"/>
    </row>
    <row r="238" spans="1:12" ht="18.75" x14ac:dyDescent="0.25">
      <c r="A238" s="361" t="s">
        <v>760</v>
      </c>
      <c r="B238" s="489" t="s">
        <v>756</v>
      </c>
      <c r="C238" s="490"/>
      <c r="D238" s="490"/>
      <c r="E238" s="490"/>
      <c r="F238" s="490"/>
      <c r="G238" s="490"/>
      <c r="H238" s="490"/>
      <c r="I238" s="490"/>
      <c r="J238" s="491"/>
      <c r="K238" s="39"/>
      <c r="L238" s="39"/>
    </row>
    <row r="239" spans="1:12" ht="19.5" thickBot="1" x14ac:dyDescent="0.3">
      <c r="A239" s="361"/>
      <c r="B239" s="220" t="s">
        <v>757</v>
      </c>
      <c r="C239" s="157"/>
      <c r="D239" s="158"/>
      <c r="E239" s="159"/>
      <c r="F239" s="159"/>
      <c r="G239" s="241"/>
      <c r="H239" s="328"/>
      <c r="I239" s="329"/>
      <c r="J239" s="330"/>
      <c r="K239" s="39"/>
      <c r="L239" s="39"/>
    </row>
    <row r="240" spans="1:12" x14ac:dyDescent="0.25">
      <c r="A240" s="361" t="s">
        <v>760</v>
      </c>
      <c r="B240" s="458" t="s">
        <v>761</v>
      </c>
      <c r="C240" s="459"/>
      <c r="D240" s="459"/>
      <c r="E240" s="459"/>
      <c r="F240" s="460"/>
      <c r="G240" s="463"/>
      <c r="H240" s="461" t="s">
        <v>59</v>
      </c>
      <c r="I240" s="463" t="s">
        <v>587</v>
      </c>
      <c r="J240" s="465" t="s">
        <v>586</v>
      </c>
      <c r="K240" s="39"/>
      <c r="L240" s="39"/>
    </row>
    <row r="241" spans="1:12" ht="15.75" customHeight="1" thickBot="1" x14ac:dyDescent="0.3">
      <c r="A241" s="361" t="s">
        <v>760</v>
      </c>
      <c r="B241" s="326" t="s">
        <v>15</v>
      </c>
      <c r="C241" s="327" t="s">
        <v>758</v>
      </c>
      <c r="D241" s="492" t="s">
        <v>759</v>
      </c>
      <c r="E241" s="492"/>
      <c r="F241" s="493"/>
      <c r="G241" s="464"/>
      <c r="H241" s="462"/>
      <c r="I241" s="464"/>
      <c r="J241" s="466"/>
      <c r="K241" s="2"/>
      <c r="L241" s="2"/>
    </row>
    <row r="242" spans="1:12" s="166" customFormat="1" ht="13.5" thickTop="1" x14ac:dyDescent="0.2">
      <c r="A242" s="361" t="s">
        <v>760</v>
      </c>
      <c r="B242" s="469">
        <v>1</v>
      </c>
      <c r="C242" s="467" t="s">
        <v>744</v>
      </c>
      <c r="D242" s="323" t="s">
        <v>771</v>
      </c>
      <c r="E242" s="470" t="s">
        <v>829</v>
      </c>
      <c r="F242" s="471"/>
      <c r="G242" s="213">
        <f>IF(H242=Listas!$A$3,1,0)</f>
        <v>0</v>
      </c>
      <c r="H242" s="172" t="str">
        <f t="shared" ref="H242" si="30">IF(J242&lt;&gt;"","Si","No")</f>
        <v>No</v>
      </c>
      <c r="I242" s="212" t="str">
        <f t="shared" ref="I242" si="31">IF(H242="Si","X","")</f>
        <v/>
      </c>
      <c r="J242" s="410"/>
      <c r="K242" s="225"/>
      <c r="L242" s="225"/>
    </row>
    <row r="243" spans="1:12" s="166" customFormat="1" ht="12.75" x14ac:dyDescent="0.2">
      <c r="A243" s="361" t="s">
        <v>760</v>
      </c>
      <c r="B243" s="469"/>
      <c r="C243" s="467"/>
      <c r="D243" s="323" t="s">
        <v>772</v>
      </c>
      <c r="E243" s="470" t="s">
        <v>830</v>
      </c>
      <c r="F243" s="471"/>
      <c r="G243" s="213">
        <f>IF(H243=Listas!$A$3,1,0)</f>
        <v>0</v>
      </c>
      <c r="H243" s="335" t="str">
        <f t="shared" ref="H243:H299" si="32">IF(J243&lt;&gt;"","Si","No")</f>
        <v>No</v>
      </c>
      <c r="I243" s="336" t="str">
        <f t="shared" ref="I243:I299" si="33">IF(H243="Si","X","")</f>
        <v/>
      </c>
      <c r="J243" s="410"/>
      <c r="K243" s="225"/>
      <c r="L243" s="225"/>
    </row>
    <row r="244" spans="1:12" s="166" customFormat="1" ht="12.75" x14ac:dyDescent="0.2">
      <c r="A244" s="361" t="s">
        <v>760</v>
      </c>
      <c r="B244" s="469"/>
      <c r="C244" s="467"/>
      <c r="D244" s="323" t="s">
        <v>773</v>
      </c>
      <c r="E244" s="470" t="s">
        <v>831</v>
      </c>
      <c r="F244" s="471"/>
      <c r="G244" s="213">
        <f>IF(H244=Listas!$A$3,1,0)</f>
        <v>0</v>
      </c>
      <c r="H244" s="172" t="str">
        <f t="shared" si="32"/>
        <v>No</v>
      </c>
      <c r="I244" s="212" t="str">
        <f t="shared" si="33"/>
        <v/>
      </c>
      <c r="J244" s="410"/>
      <c r="K244" s="225"/>
      <c r="L244" s="225"/>
    </row>
    <row r="245" spans="1:12" s="166" customFormat="1" ht="12.75" x14ac:dyDescent="0.2">
      <c r="A245" s="361" t="s">
        <v>760</v>
      </c>
      <c r="B245" s="469"/>
      <c r="C245" s="467"/>
      <c r="D245" s="323" t="s">
        <v>774</v>
      </c>
      <c r="E245" s="470" t="s">
        <v>832</v>
      </c>
      <c r="F245" s="471"/>
      <c r="G245" s="213">
        <f>IF(H245=Listas!$A$3,1,0)</f>
        <v>0</v>
      </c>
      <c r="H245" s="335" t="str">
        <f t="shared" si="32"/>
        <v>No</v>
      </c>
      <c r="I245" s="336" t="str">
        <f t="shared" si="33"/>
        <v/>
      </c>
      <c r="J245" s="410"/>
      <c r="K245" s="225"/>
      <c r="L245" s="225"/>
    </row>
    <row r="246" spans="1:12" s="166" customFormat="1" ht="12.75" x14ac:dyDescent="0.2">
      <c r="A246" s="361" t="s">
        <v>760</v>
      </c>
      <c r="B246" s="469"/>
      <c r="C246" s="467"/>
      <c r="D246" s="331" t="s">
        <v>775</v>
      </c>
      <c r="E246" s="472" t="s">
        <v>833</v>
      </c>
      <c r="F246" s="473"/>
      <c r="G246" s="213">
        <f>IF(H246=Listas!$A$3,1,0)</f>
        <v>0</v>
      </c>
      <c r="H246" s="172" t="str">
        <f t="shared" si="32"/>
        <v>No</v>
      </c>
      <c r="I246" s="212" t="str">
        <f t="shared" si="33"/>
        <v/>
      </c>
      <c r="J246" s="410"/>
      <c r="K246" s="225"/>
      <c r="L246" s="225"/>
    </row>
    <row r="247" spans="1:12" s="166" customFormat="1" ht="12.75" x14ac:dyDescent="0.2">
      <c r="A247" s="361" t="s">
        <v>760</v>
      </c>
      <c r="B247" s="484">
        <v>2</v>
      </c>
      <c r="C247" s="468" t="s">
        <v>755</v>
      </c>
      <c r="D247" s="332" t="s">
        <v>776</v>
      </c>
      <c r="E247" s="474" t="s">
        <v>834</v>
      </c>
      <c r="F247" s="475"/>
      <c r="G247" s="213">
        <f>IF(H247=Listas!$A$3,1,0)</f>
        <v>0</v>
      </c>
      <c r="H247" s="335" t="str">
        <f t="shared" si="32"/>
        <v>No</v>
      </c>
      <c r="I247" s="336" t="str">
        <f t="shared" si="33"/>
        <v/>
      </c>
      <c r="J247" s="410"/>
      <c r="K247" s="225"/>
      <c r="L247" s="225"/>
    </row>
    <row r="248" spans="1:12" s="166" customFormat="1" ht="12.75" x14ac:dyDescent="0.2">
      <c r="A248" s="361" t="s">
        <v>760</v>
      </c>
      <c r="B248" s="484"/>
      <c r="C248" s="468"/>
      <c r="D248" s="324" t="s">
        <v>777</v>
      </c>
      <c r="E248" s="476" t="s">
        <v>835</v>
      </c>
      <c r="F248" s="477"/>
      <c r="G248" s="213">
        <f>IF(H248=Listas!$A$3,1,0)</f>
        <v>0</v>
      </c>
      <c r="H248" s="172" t="str">
        <f t="shared" si="32"/>
        <v>No</v>
      </c>
      <c r="I248" s="212" t="str">
        <f t="shared" si="33"/>
        <v/>
      </c>
      <c r="J248" s="410"/>
      <c r="K248" s="225"/>
      <c r="L248" s="225"/>
    </row>
    <row r="249" spans="1:12" s="166" customFormat="1" ht="12.75" x14ac:dyDescent="0.2">
      <c r="A249" s="361" t="s">
        <v>760</v>
      </c>
      <c r="B249" s="484"/>
      <c r="C249" s="468"/>
      <c r="D249" s="324" t="s">
        <v>778</v>
      </c>
      <c r="E249" s="476" t="s">
        <v>836</v>
      </c>
      <c r="F249" s="477"/>
      <c r="G249" s="213">
        <f>IF(H249=Listas!$A$3,1,0)</f>
        <v>0</v>
      </c>
      <c r="H249" s="335" t="str">
        <f t="shared" si="32"/>
        <v>No</v>
      </c>
      <c r="I249" s="336" t="str">
        <f t="shared" si="33"/>
        <v/>
      </c>
      <c r="J249" s="410"/>
      <c r="K249" s="225"/>
      <c r="L249" s="225"/>
    </row>
    <row r="250" spans="1:12" s="166" customFormat="1" ht="12.75" x14ac:dyDescent="0.2">
      <c r="A250" s="361" t="s">
        <v>760</v>
      </c>
      <c r="B250" s="484"/>
      <c r="C250" s="468"/>
      <c r="D250" s="324" t="s">
        <v>779</v>
      </c>
      <c r="E250" s="476" t="s">
        <v>837</v>
      </c>
      <c r="F250" s="477"/>
      <c r="G250" s="213">
        <f>IF(H250=Listas!$A$3,1,0)</f>
        <v>0</v>
      </c>
      <c r="H250" s="172" t="str">
        <f t="shared" si="32"/>
        <v>No</v>
      </c>
      <c r="I250" s="212" t="str">
        <f t="shared" si="33"/>
        <v/>
      </c>
      <c r="J250" s="410"/>
      <c r="K250" s="225"/>
      <c r="L250" s="225"/>
    </row>
    <row r="251" spans="1:12" s="166" customFormat="1" ht="12.75" x14ac:dyDescent="0.2">
      <c r="A251" s="361" t="s">
        <v>760</v>
      </c>
      <c r="B251" s="484"/>
      <c r="C251" s="468"/>
      <c r="D251" s="333" t="s">
        <v>780</v>
      </c>
      <c r="E251" s="478" t="s">
        <v>25</v>
      </c>
      <c r="F251" s="479"/>
      <c r="G251" s="213">
        <f>IF(H251=Listas!$A$3,1,0)</f>
        <v>0</v>
      </c>
      <c r="H251" s="335" t="str">
        <f t="shared" si="32"/>
        <v>No</v>
      </c>
      <c r="I251" s="336" t="str">
        <f t="shared" si="33"/>
        <v/>
      </c>
      <c r="J251" s="410"/>
      <c r="K251" s="225"/>
      <c r="L251" s="225"/>
    </row>
    <row r="252" spans="1:12" s="166" customFormat="1" ht="12.75" x14ac:dyDescent="0.2">
      <c r="A252" s="361" t="s">
        <v>760</v>
      </c>
      <c r="B252" s="485">
        <v>3</v>
      </c>
      <c r="C252" s="467" t="s">
        <v>754</v>
      </c>
      <c r="D252" s="334" t="s">
        <v>781</v>
      </c>
      <c r="E252" s="480" t="s">
        <v>838</v>
      </c>
      <c r="F252" s="481"/>
      <c r="G252" s="213">
        <f>IF(H252=Listas!$A$3,1,0)</f>
        <v>0</v>
      </c>
      <c r="H252" s="172" t="str">
        <f t="shared" si="32"/>
        <v>No</v>
      </c>
      <c r="I252" s="212" t="str">
        <f t="shared" si="33"/>
        <v/>
      </c>
      <c r="J252" s="410"/>
      <c r="K252" s="225"/>
      <c r="L252" s="225"/>
    </row>
    <row r="253" spans="1:12" s="166" customFormat="1" ht="12.75" x14ac:dyDescent="0.2">
      <c r="A253" s="361" t="s">
        <v>760</v>
      </c>
      <c r="B253" s="485"/>
      <c r="C253" s="467"/>
      <c r="D253" s="323" t="s">
        <v>782</v>
      </c>
      <c r="E253" s="470" t="s">
        <v>839</v>
      </c>
      <c r="F253" s="471"/>
      <c r="G253" s="213">
        <f>IF(H253=Listas!$A$3,1,0)</f>
        <v>0</v>
      </c>
      <c r="H253" s="335" t="str">
        <f t="shared" si="32"/>
        <v>No</v>
      </c>
      <c r="I253" s="336" t="str">
        <f t="shared" si="33"/>
        <v/>
      </c>
      <c r="J253" s="410"/>
      <c r="K253" s="225"/>
      <c r="L253" s="225"/>
    </row>
    <row r="254" spans="1:12" s="166" customFormat="1" ht="24" x14ac:dyDescent="0.2">
      <c r="A254" s="361" t="s">
        <v>760</v>
      </c>
      <c r="B254" s="485"/>
      <c r="C254" s="467"/>
      <c r="D254" s="323" t="s">
        <v>783</v>
      </c>
      <c r="E254" s="470" t="s">
        <v>840</v>
      </c>
      <c r="F254" s="471"/>
      <c r="G254" s="213">
        <f>IF(H254=Listas!$A$3,1,0)</f>
        <v>0</v>
      </c>
      <c r="H254" s="172" t="str">
        <f t="shared" si="32"/>
        <v>No</v>
      </c>
      <c r="I254" s="212" t="str">
        <f t="shared" si="33"/>
        <v/>
      </c>
      <c r="J254" s="410"/>
      <c r="K254" s="225"/>
      <c r="L254" s="225"/>
    </row>
    <row r="255" spans="1:12" s="166" customFormat="1" ht="12.75" x14ac:dyDescent="0.2">
      <c r="A255" s="361" t="s">
        <v>760</v>
      </c>
      <c r="B255" s="485"/>
      <c r="C255" s="467"/>
      <c r="D255" s="331" t="s">
        <v>784</v>
      </c>
      <c r="E255" s="472" t="s">
        <v>25</v>
      </c>
      <c r="F255" s="473"/>
      <c r="G255" s="213">
        <f>IF(H255=Listas!$A$3,1,0)</f>
        <v>0</v>
      </c>
      <c r="H255" s="335" t="str">
        <f t="shared" si="32"/>
        <v>No</v>
      </c>
      <c r="I255" s="336" t="str">
        <f t="shared" si="33"/>
        <v/>
      </c>
      <c r="J255" s="410"/>
      <c r="K255" s="225"/>
      <c r="L255" s="225"/>
    </row>
    <row r="256" spans="1:12" s="166" customFormat="1" ht="12.75" x14ac:dyDescent="0.2">
      <c r="A256" s="361" t="s">
        <v>760</v>
      </c>
      <c r="B256" s="484">
        <v>4</v>
      </c>
      <c r="C256" s="468" t="s">
        <v>753</v>
      </c>
      <c r="D256" s="332" t="s">
        <v>785</v>
      </c>
      <c r="E256" s="474" t="s">
        <v>841</v>
      </c>
      <c r="F256" s="475"/>
      <c r="G256" s="213">
        <f>IF(H256=Listas!$A$3,1,0)</f>
        <v>0</v>
      </c>
      <c r="H256" s="172" t="str">
        <f t="shared" si="32"/>
        <v>No</v>
      </c>
      <c r="I256" s="212" t="str">
        <f t="shared" si="33"/>
        <v/>
      </c>
      <c r="J256" s="410"/>
      <c r="K256" s="225"/>
      <c r="L256" s="225"/>
    </row>
    <row r="257" spans="1:12" s="166" customFormat="1" ht="12.75" x14ac:dyDescent="0.2">
      <c r="A257" s="361" t="s">
        <v>760</v>
      </c>
      <c r="B257" s="484"/>
      <c r="C257" s="468"/>
      <c r="D257" s="324" t="s">
        <v>786</v>
      </c>
      <c r="E257" s="476" t="s">
        <v>842</v>
      </c>
      <c r="F257" s="477"/>
      <c r="G257" s="213">
        <f>IF(H257=Listas!$A$3,1,0)</f>
        <v>0</v>
      </c>
      <c r="H257" s="335" t="str">
        <f t="shared" si="32"/>
        <v>No</v>
      </c>
      <c r="I257" s="336" t="str">
        <f t="shared" si="33"/>
        <v/>
      </c>
      <c r="J257" s="410"/>
      <c r="K257" s="225"/>
      <c r="L257" s="225"/>
    </row>
    <row r="258" spans="1:12" s="166" customFormat="1" ht="12.75" x14ac:dyDescent="0.2">
      <c r="A258" s="361" t="s">
        <v>760</v>
      </c>
      <c r="B258" s="484"/>
      <c r="C258" s="468"/>
      <c r="D258" s="333" t="s">
        <v>787</v>
      </c>
      <c r="E258" s="478" t="s">
        <v>25</v>
      </c>
      <c r="F258" s="479"/>
      <c r="G258" s="213">
        <f>IF(H258=Listas!$A$3,1,0)</f>
        <v>0</v>
      </c>
      <c r="H258" s="172" t="str">
        <f t="shared" si="32"/>
        <v>No</v>
      </c>
      <c r="I258" s="212" t="str">
        <f t="shared" si="33"/>
        <v/>
      </c>
      <c r="J258" s="410"/>
      <c r="K258" s="225"/>
      <c r="L258" s="225"/>
    </row>
    <row r="259" spans="1:12" s="166" customFormat="1" ht="12.75" x14ac:dyDescent="0.2">
      <c r="A259" s="361" t="s">
        <v>760</v>
      </c>
      <c r="B259" s="485">
        <v>5</v>
      </c>
      <c r="C259" s="467" t="s">
        <v>752</v>
      </c>
      <c r="D259" s="334" t="s">
        <v>788</v>
      </c>
      <c r="E259" s="480" t="s">
        <v>843</v>
      </c>
      <c r="F259" s="481"/>
      <c r="G259" s="213">
        <f>IF(H259=Listas!$A$3,1,0)</f>
        <v>0</v>
      </c>
      <c r="H259" s="335" t="str">
        <f t="shared" si="32"/>
        <v>No</v>
      </c>
      <c r="I259" s="336" t="str">
        <f t="shared" si="33"/>
        <v/>
      </c>
      <c r="J259" s="410"/>
      <c r="K259" s="225"/>
      <c r="L259" s="225"/>
    </row>
    <row r="260" spans="1:12" s="166" customFormat="1" ht="12.75" x14ac:dyDescent="0.2">
      <c r="A260" s="361" t="s">
        <v>760</v>
      </c>
      <c r="B260" s="485"/>
      <c r="C260" s="467"/>
      <c r="D260" s="323" t="s">
        <v>789</v>
      </c>
      <c r="E260" s="470" t="s">
        <v>844</v>
      </c>
      <c r="F260" s="471"/>
      <c r="G260" s="213">
        <f>IF(H260=Listas!$A$3,1,0)</f>
        <v>0</v>
      </c>
      <c r="H260" s="172" t="str">
        <f t="shared" si="32"/>
        <v>No</v>
      </c>
      <c r="I260" s="212" t="str">
        <f t="shared" si="33"/>
        <v/>
      </c>
      <c r="J260" s="410"/>
      <c r="K260" s="225"/>
      <c r="L260" s="225"/>
    </row>
    <row r="261" spans="1:12" s="166" customFormat="1" ht="12.75" x14ac:dyDescent="0.2">
      <c r="A261" s="361" t="s">
        <v>760</v>
      </c>
      <c r="B261" s="485"/>
      <c r="C261" s="467"/>
      <c r="D261" s="323" t="s">
        <v>790</v>
      </c>
      <c r="E261" s="470" t="s">
        <v>845</v>
      </c>
      <c r="F261" s="471"/>
      <c r="G261" s="213">
        <f>IF(H261=Listas!$A$3,1,0)</f>
        <v>0</v>
      </c>
      <c r="H261" s="335" t="str">
        <f t="shared" si="32"/>
        <v>No</v>
      </c>
      <c r="I261" s="336" t="str">
        <f t="shared" si="33"/>
        <v/>
      </c>
      <c r="J261" s="410"/>
      <c r="K261" s="225"/>
      <c r="L261" s="225"/>
    </row>
    <row r="262" spans="1:12" s="166" customFormat="1" ht="12.75" x14ac:dyDescent="0.2">
      <c r="A262" s="361" t="s">
        <v>760</v>
      </c>
      <c r="B262" s="485"/>
      <c r="C262" s="467"/>
      <c r="D262" s="323" t="s">
        <v>791</v>
      </c>
      <c r="E262" s="470" t="s">
        <v>846</v>
      </c>
      <c r="F262" s="471"/>
      <c r="G262" s="213">
        <f>IF(H262=Listas!$A$3,1,0)</f>
        <v>0</v>
      </c>
      <c r="H262" s="172" t="str">
        <f t="shared" si="32"/>
        <v>No</v>
      </c>
      <c r="I262" s="212" t="str">
        <f t="shared" si="33"/>
        <v/>
      </c>
      <c r="J262" s="410"/>
      <c r="K262" s="225"/>
      <c r="L262" s="225"/>
    </row>
    <row r="263" spans="1:12" s="166" customFormat="1" ht="12.75" x14ac:dyDescent="0.2">
      <c r="A263" s="361" t="s">
        <v>760</v>
      </c>
      <c r="B263" s="485"/>
      <c r="C263" s="467"/>
      <c r="D263" s="331" t="s">
        <v>792</v>
      </c>
      <c r="E263" s="472" t="s">
        <v>25</v>
      </c>
      <c r="F263" s="473"/>
      <c r="G263" s="213">
        <f>IF(H263=Listas!$A$3,1,0)</f>
        <v>0</v>
      </c>
      <c r="H263" s="335" t="str">
        <f t="shared" si="32"/>
        <v>No</v>
      </c>
      <c r="I263" s="336" t="str">
        <f t="shared" si="33"/>
        <v/>
      </c>
      <c r="J263" s="410"/>
      <c r="K263" s="225"/>
      <c r="L263" s="225"/>
    </row>
    <row r="264" spans="1:12" s="166" customFormat="1" ht="12.75" x14ac:dyDescent="0.2">
      <c r="A264" s="361" t="s">
        <v>760</v>
      </c>
      <c r="B264" s="484">
        <v>6</v>
      </c>
      <c r="C264" s="468" t="s">
        <v>751</v>
      </c>
      <c r="D264" s="332" t="s">
        <v>793</v>
      </c>
      <c r="E264" s="474" t="s">
        <v>847</v>
      </c>
      <c r="F264" s="475"/>
      <c r="G264" s="213">
        <f>IF(H264=Listas!$A$3,1,0)</f>
        <v>0</v>
      </c>
      <c r="H264" s="172" t="str">
        <f t="shared" si="32"/>
        <v>No</v>
      </c>
      <c r="I264" s="212" t="str">
        <f t="shared" si="33"/>
        <v/>
      </c>
      <c r="J264" s="410"/>
      <c r="K264" s="225"/>
      <c r="L264" s="225"/>
    </row>
    <row r="265" spans="1:12" s="166" customFormat="1" ht="12.75" x14ac:dyDescent="0.2">
      <c r="A265" s="361" t="s">
        <v>760</v>
      </c>
      <c r="B265" s="484"/>
      <c r="C265" s="468"/>
      <c r="D265" s="324" t="s">
        <v>794</v>
      </c>
      <c r="E265" s="476" t="s">
        <v>848</v>
      </c>
      <c r="F265" s="477"/>
      <c r="G265" s="213">
        <f>IF(H265=Listas!$A$3,1,0)</f>
        <v>0</v>
      </c>
      <c r="H265" s="335" t="str">
        <f t="shared" si="32"/>
        <v>No</v>
      </c>
      <c r="I265" s="336" t="str">
        <f t="shared" si="33"/>
        <v/>
      </c>
      <c r="J265" s="410"/>
      <c r="K265" s="225"/>
      <c r="L265" s="225"/>
    </row>
    <row r="266" spans="1:12" s="166" customFormat="1" ht="12.75" x14ac:dyDescent="0.2">
      <c r="A266" s="361" t="s">
        <v>760</v>
      </c>
      <c r="B266" s="484"/>
      <c r="C266" s="468"/>
      <c r="D266" s="333" t="s">
        <v>795</v>
      </c>
      <c r="E266" s="478" t="s">
        <v>25</v>
      </c>
      <c r="F266" s="479"/>
      <c r="G266" s="213">
        <f>IF(H266=Listas!$A$3,1,0)</f>
        <v>0</v>
      </c>
      <c r="H266" s="337" t="str">
        <f t="shared" si="32"/>
        <v>No</v>
      </c>
      <c r="I266" s="338" t="str">
        <f t="shared" si="33"/>
        <v/>
      </c>
      <c r="J266" s="410"/>
      <c r="K266" s="225"/>
      <c r="L266" s="225"/>
    </row>
    <row r="267" spans="1:12" s="166" customFormat="1" ht="12.75" x14ac:dyDescent="0.2">
      <c r="A267" s="361" t="s">
        <v>760</v>
      </c>
      <c r="B267" s="485">
        <v>7</v>
      </c>
      <c r="C267" s="467" t="s">
        <v>750</v>
      </c>
      <c r="D267" s="334" t="s">
        <v>796</v>
      </c>
      <c r="E267" s="480" t="s">
        <v>849</v>
      </c>
      <c r="F267" s="481"/>
      <c r="G267" s="213">
        <f>IF(H267=Listas!$A$3,1,0)</f>
        <v>0</v>
      </c>
      <c r="H267" s="335" t="str">
        <f t="shared" si="32"/>
        <v>No</v>
      </c>
      <c r="I267" s="336" t="str">
        <f t="shared" si="33"/>
        <v/>
      </c>
      <c r="J267" s="410"/>
      <c r="K267" s="225"/>
      <c r="L267" s="225"/>
    </row>
    <row r="268" spans="1:12" s="166" customFormat="1" ht="12.75" x14ac:dyDescent="0.2">
      <c r="A268" s="361" t="s">
        <v>760</v>
      </c>
      <c r="B268" s="485"/>
      <c r="C268" s="467"/>
      <c r="D268" s="323" t="s">
        <v>797</v>
      </c>
      <c r="E268" s="470" t="s">
        <v>850</v>
      </c>
      <c r="F268" s="471"/>
      <c r="G268" s="213">
        <f>IF(H268=Listas!$A$3,1,0)</f>
        <v>0</v>
      </c>
      <c r="H268" s="172" t="str">
        <f t="shared" si="32"/>
        <v>No</v>
      </c>
      <c r="I268" s="212" t="str">
        <f t="shared" si="33"/>
        <v/>
      </c>
      <c r="J268" s="410"/>
      <c r="K268" s="225"/>
      <c r="L268" s="225"/>
    </row>
    <row r="269" spans="1:12" s="166" customFormat="1" ht="12.75" x14ac:dyDescent="0.2">
      <c r="A269" s="361" t="s">
        <v>760</v>
      </c>
      <c r="B269" s="485"/>
      <c r="C269" s="467"/>
      <c r="D269" s="331" t="s">
        <v>798</v>
      </c>
      <c r="E269" s="472" t="s">
        <v>851</v>
      </c>
      <c r="F269" s="473"/>
      <c r="G269" s="213">
        <f>IF(H269=Listas!$A$3,1,0)</f>
        <v>0</v>
      </c>
      <c r="H269" s="335" t="str">
        <f t="shared" si="32"/>
        <v>No</v>
      </c>
      <c r="I269" s="336" t="str">
        <f t="shared" si="33"/>
        <v/>
      </c>
      <c r="J269" s="410"/>
      <c r="K269" s="225"/>
      <c r="L269" s="225"/>
    </row>
    <row r="270" spans="1:12" s="166" customFormat="1" ht="12.75" x14ac:dyDescent="0.2">
      <c r="A270" s="361" t="s">
        <v>760</v>
      </c>
      <c r="B270" s="484">
        <v>8</v>
      </c>
      <c r="C270" s="468" t="s">
        <v>749</v>
      </c>
      <c r="D270" s="332" t="s">
        <v>799</v>
      </c>
      <c r="E270" s="474" t="s">
        <v>852</v>
      </c>
      <c r="F270" s="475"/>
      <c r="G270" s="213">
        <f>IF(H270=Listas!$A$3,1,0)</f>
        <v>0</v>
      </c>
      <c r="H270" s="339" t="str">
        <f t="shared" si="32"/>
        <v>No</v>
      </c>
      <c r="I270" s="340" t="str">
        <f t="shared" si="33"/>
        <v/>
      </c>
      <c r="J270" s="410"/>
      <c r="K270" s="225"/>
      <c r="L270" s="225"/>
    </row>
    <row r="271" spans="1:12" s="166" customFormat="1" ht="12.75" x14ac:dyDescent="0.2">
      <c r="A271" s="361" t="s">
        <v>760</v>
      </c>
      <c r="B271" s="484"/>
      <c r="C271" s="468"/>
      <c r="D271" s="324" t="s">
        <v>800</v>
      </c>
      <c r="E271" s="476" t="s">
        <v>853</v>
      </c>
      <c r="F271" s="477"/>
      <c r="G271" s="213">
        <f>IF(H271=Listas!$A$3,1,0)</f>
        <v>0</v>
      </c>
      <c r="H271" s="335" t="str">
        <f t="shared" si="32"/>
        <v>No</v>
      </c>
      <c r="I271" s="336" t="str">
        <f t="shared" si="33"/>
        <v/>
      </c>
      <c r="J271" s="410"/>
      <c r="K271" s="225"/>
      <c r="L271" s="225"/>
    </row>
    <row r="272" spans="1:12" s="166" customFormat="1" ht="12.75" x14ac:dyDescent="0.2">
      <c r="A272" s="361" t="s">
        <v>760</v>
      </c>
      <c r="B272" s="484"/>
      <c r="C272" s="468"/>
      <c r="D272" s="324" t="s">
        <v>801</v>
      </c>
      <c r="E272" s="476" t="s">
        <v>854</v>
      </c>
      <c r="F272" s="477"/>
      <c r="G272" s="213">
        <f>IF(H272=Listas!$A$3,1,0)</f>
        <v>0</v>
      </c>
      <c r="H272" s="172" t="str">
        <f t="shared" si="32"/>
        <v>No</v>
      </c>
      <c r="I272" s="212" t="str">
        <f t="shared" si="33"/>
        <v/>
      </c>
      <c r="J272" s="410"/>
      <c r="K272" s="225"/>
      <c r="L272" s="225"/>
    </row>
    <row r="273" spans="1:12" s="166" customFormat="1" ht="12.75" x14ac:dyDescent="0.2">
      <c r="A273" s="361" t="s">
        <v>760</v>
      </c>
      <c r="B273" s="484"/>
      <c r="C273" s="468"/>
      <c r="D273" s="324" t="s">
        <v>802</v>
      </c>
      <c r="E273" s="476" t="s">
        <v>855</v>
      </c>
      <c r="F273" s="477"/>
      <c r="G273" s="213">
        <f>IF(H273=Listas!$A$3,1,0)</f>
        <v>0</v>
      </c>
      <c r="H273" s="335" t="str">
        <f t="shared" si="32"/>
        <v>No</v>
      </c>
      <c r="I273" s="336" t="str">
        <f t="shared" si="33"/>
        <v/>
      </c>
      <c r="J273" s="410"/>
      <c r="K273" s="225"/>
      <c r="L273" s="225"/>
    </row>
    <row r="274" spans="1:12" s="166" customFormat="1" ht="12.75" x14ac:dyDescent="0.2">
      <c r="A274" s="361" t="s">
        <v>760</v>
      </c>
      <c r="B274" s="484"/>
      <c r="C274" s="468"/>
      <c r="D274" s="324" t="s">
        <v>803</v>
      </c>
      <c r="E274" s="476" t="s">
        <v>856</v>
      </c>
      <c r="F274" s="477"/>
      <c r="G274" s="213">
        <f>IF(H274=Listas!$A$3,1,0)</f>
        <v>0</v>
      </c>
      <c r="H274" s="172" t="str">
        <f t="shared" si="32"/>
        <v>No</v>
      </c>
      <c r="I274" s="212" t="str">
        <f t="shared" si="33"/>
        <v/>
      </c>
      <c r="J274" s="410"/>
      <c r="K274" s="225"/>
      <c r="L274" s="225"/>
    </row>
    <row r="275" spans="1:12" s="166" customFormat="1" ht="12.75" x14ac:dyDescent="0.2">
      <c r="A275" s="361" t="s">
        <v>760</v>
      </c>
      <c r="B275" s="484"/>
      <c r="C275" s="468"/>
      <c r="D275" s="333" t="s">
        <v>804</v>
      </c>
      <c r="E275" s="478" t="s">
        <v>857</v>
      </c>
      <c r="F275" s="479"/>
      <c r="G275" s="213">
        <f>IF(H275=Listas!$A$3,1,0)</f>
        <v>0</v>
      </c>
      <c r="H275" s="341" t="str">
        <f t="shared" si="32"/>
        <v>No</v>
      </c>
      <c r="I275" s="342" t="str">
        <f t="shared" si="33"/>
        <v/>
      </c>
      <c r="J275" s="410"/>
      <c r="K275" s="225"/>
      <c r="L275" s="225"/>
    </row>
    <row r="276" spans="1:12" s="166" customFormat="1" ht="12.75" x14ac:dyDescent="0.2">
      <c r="A276" s="361" t="s">
        <v>760</v>
      </c>
      <c r="B276" s="486">
        <v>9</v>
      </c>
      <c r="C276" s="467" t="s">
        <v>748</v>
      </c>
      <c r="D276" s="334" t="s">
        <v>805</v>
      </c>
      <c r="E276" s="480" t="s">
        <v>858</v>
      </c>
      <c r="F276" s="481"/>
      <c r="G276" s="213">
        <f>IF(H276=Listas!$A$3,1,0)</f>
        <v>0</v>
      </c>
      <c r="H276" s="172" t="str">
        <f t="shared" si="32"/>
        <v>No</v>
      </c>
      <c r="I276" s="212" t="str">
        <f t="shared" si="33"/>
        <v/>
      </c>
      <c r="J276" s="410"/>
      <c r="K276" s="225"/>
      <c r="L276" s="225"/>
    </row>
    <row r="277" spans="1:12" s="166" customFormat="1" ht="12.75" x14ac:dyDescent="0.2">
      <c r="A277" s="361" t="s">
        <v>760</v>
      </c>
      <c r="B277" s="485"/>
      <c r="C277" s="467"/>
      <c r="D277" s="323" t="s">
        <v>806</v>
      </c>
      <c r="E277" s="470" t="s">
        <v>859</v>
      </c>
      <c r="F277" s="471"/>
      <c r="G277" s="213">
        <f>IF(H277=Listas!$A$3,1,0)</f>
        <v>0</v>
      </c>
      <c r="H277" s="335" t="str">
        <f t="shared" si="32"/>
        <v>No</v>
      </c>
      <c r="I277" s="336" t="str">
        <f t="shared" si="33"/>
        <v/>
      </c>
      <c r="J277" s="410"/>
      <c r="K277" s="225"/>
      <c r="L277" s="225"/>
    </row>
    <row r="278" spans="1:12" s="166" customFormat="1" ht="12.75" x14ac:dyDescent="0.2">
      <c r="A278" s="361" t="s">
        <v>760</v>
      </c>
      <c r="B278" s="485"/>
      <c r="C278" s="467"/>
      <c r="D278" s="323" t="s">
        <v>807</v>
      </c>
      <c r="E278" s="470" t="s">
        <v>860</v>
      </c>
      <c r="F278" s="471"/>
      <c r="G278" s="213">
        <f>IF(H278=Listas!$A$3,1,0)</f>
        <v>0</v>
      </c>
      <c r="H278" s="172" t="str">
        <f t="shared" si="32"/>
        <v>No</v>
      </c>
      <c r="I278" s="212" t="str">
        <f t="shared" si="33"/>
        <v/>
      </c>
      <c r="J278" s="410"/>
      <c r="K278" s="225"/>
      <c r="L278" s="225"/>
    </row>
    <row r="279" spans="1:12" s="166" customFormat="1" ht="12.75" x14ac:dyDescent="0.2">
      <c r="A279" s="361" t="s">
        <v>760</v>
      </c>
      <c r="B279" s="485"/>
      <c r="C279" s="467"/>
      <c r="D279" s="323" t="s">
        <v>808</v>
      </c>
      <c r="E279" s="470" t="s">
        <v>861</v>
      </c>
      <c r="F279" s="471"/>
      <c r="G279" s="213">
        <f>IF(H279=Listas!$A$3,1,0)</f>
        <v>0</v>
      </c>
      <c r="H279" s="335" t="str">
        <f t="shared" si="32"/>
        <v>No</v>
      </c>
      <c r="I279" s="336" t="str">
        <f t="shared" si="33"/>
        <v/>
      </c>
      <c r="J279" s="410"/>
      <c r="K279" s="225"/>
      <c r="L279" s="225"/>
    </row>
    <row r="280" spans="1:12" s="166" customFormat="1" ht="12.75" x14ac:dyDescent="0.2">
      <c r="A280" s="361" t="s">
        <v>760</v>
      </c>
      <c r="B280" s="485"/>
      <c r="C280" s="467"/>
      <c r="D280" s="331" t="s">
        <v>809</v>
      </c>
      <c r="E280" s="472" t="s">
        <v>25</v>
      </c>
      <c r="F280" s="473"/>
      <c r="G280" s="213">
        <f>IF(H280=Listas!$A$3,1,0)</f>
        <v>0</v>
      </c>
      <c r="H280" s="172" t="str">
        <f t="shared" si="32"/>
        <v>No</v>
      </c>
      <c r="I280" s="212" t="str">
        <f t="shared" si="33"/>
        <v/>
      </c>
      <c r="J280" s="410"/>
      <c r="K280" s="225"/>
      <c r="L280" s="225"/>
    </row>
    <row r="281" spans="1:12" s="166" customFormat="1" ht="12.75" x14ac:dyDescent="0.2">
      <c r="A281" s="361" t="s">
        <v>760</v>
      </c>
      <c r="B281" s="484">
        <v>10</v>
      </c>
      <c r="C281" s="468" t="s">
        <v>747</v>
      </c>
      <c r="D281" s="332" t="s">
        <v>810</v>
      </c>
      <c r="E281" s="474" t="s">
        <v>862</v>
      </c>
      <c r="F281" s="475"/>
      <c r="G281" s="213">
        <f>IF(H281=Listas!$A$3,1,0)</f>
        <v>0</v>
      </c>
      <c r="H281" s="343" t="str">
        <f t="shared" si="32"/>
        <v>No</v>
      </c>
      <c r="I281" s="344" t="str">
        <f t="shared" si="33"/>
        <v/>
      </c>
      <c r="J281" s="410"/>
      <c r="K281" s="225"/>
      <c r="L281" s="225"/>
    </row>
    <row r="282" spans="1:12" s="166" customFormat="1" ht="12.75" x14ac:dyDescent="0.2">
      <c r="A282" s="361" t="s">
        <v>760</v>
      </c>
      <c r="B282" s="484"/>
      <c r="C282" s="468"/>
      <c r="D282" s="324" t="s">
        <v>811</v>
      </c>
      <c r="E282" s="476" t="s">
        <v>863</v>
      </c>
      <c r="F282" s="477"/>
      <c r="G282" s="213">
        <f>IF(H282=Listas!$A$3,1,0)</f>
        <v>0</v>
      </c>
      <c r="H282" s="172" t="str">
        <f t="shared" si="32"/>
        <v>No</v>
      </c>
      <c r="I282" s="212" t="str">
        <f t="shared" si="33"/>
        <v/>
      </c>
      <c r="J282" s="410"/>
      <c r="K282" s="225"/>
      <c r="L282" s="225"/>
    </row>
    <row r="283" spans="1:12" s="166" customFormat="1" ht="12.75" x14ac:dyDescent="0.2">
      <c r="A283" s="361" t="s">
        <v>760</v>
      </c>
      <c r="B283" s="484"/>
      <c r="C283" s="468"/>
      <c r="D283" s="333" t="s">
        <v>812</v>
      </c>
      <c r="E283" s="478" t="s">
        <v>25</v>
      </c>
      <c r="F283" s="479"/>
      <c r="G283" s="213">
        <f>IF(H283=Listas!$A$3,1,0)</f>
        <v>0</v>
      </c>
      <c r="H283" s="341" t="str">
        <f t="shared" si="32"/>
        <v>No</v>
      </c>
      <c r="I283" s="342" t="str">
        <f t="shared" si="33"/>
        <v/>
      </c>
      <c r="J283" s="410"/>
      <c r="K283" s="225"/>
      <c r="L283" s="225"/>
    </row>
    <row r="284" spans="1:12" s="166" customFormat="1" ht="12.75" x14ac:dyDescent="0.2">
      <c r="A284" s="361" t="s">
        <v>760</v>
      </c>
      <c r="B284" s="485">
        <v>11</v>
      </c>
      <c r="C284" s="467" t="s">
        <v>746</v>
      </c>
      <c r="D284" s="334" t="s">
        <v>813</v>
      </c>
      <c r="E284" s="480" t="s">
        <v>864</v>
      </c>
      <c r="F284" s="481"/>
      <c r="G284" s="213">
        <f>IF(H284=Listas!$A$3,1,0)</f>
        <v>0</v>
      </c>
      <c r="H284" s="172" t="str">
        <f t="shared" si="32"/>
        <v>No</v>
      </c>
      <c r="I284" s="212" t="str">
        <f t="shared" si="33"/>
        <v/>
      </c>
      <c r="J284" s="410"/>
      <c r="K284" s="225"/>
      <c r="L284" s="225"/>
    </row>
    <row r="285" spans="1:12" s="166" customFormat="1" ht="12.75" x14ac:dyDescent="0.2">
      <c r="A285" s="361" t="s">
        <v>760</v>
      </c>
      <c r="B285" s="485"/>
      <c r="C285" s="467"/>
      <c r="D285" s="331" t="s">
        <v>814</v>
      </c>
      <c r="E285" s="472" t="s">
        <v>25</v>
      </c>
      <c r="F285" s="473"/>
      <c r="G285" s="213">
        <f>IF(H285=Listas!$A$3,1,0)</f>
        <v>0</v>
      </c>
      <c r="H285" s="335" t="str">
        <f t="shared" si="32"/>
        <v>No</v>
      </c>
      <c r="I285" s="336" t="str">
        <f t="shared" si="33"/>
        <v/>
      </c>
      <c r="J285" s="410"/>
      <c r="K285" s="225"/>
      <c r="L285" s="225"/>
    </row>
    <row r="286" spans="1:12" s="166" customFormat="1" ht="12.75" x14ac:dyDescent="0.2">
      <c r="A286" s="361" t="s">
        <v>760</v>
      </c>
      <c r="B286" s="487">
        <v>12</v>
      </c>
      <c r="C286" s="482" t="s">
        <v>745</v>
      </c>
      <c r="D286" s="324" t="s">
        <v>815</v>
      </c>
      <c r="E286" s="476" t="s">
        <v>865</v>
      </c>
      <c r="F286" s="477"/>
      <c r="G286" s="211">
        <f>IF(H286=Listas!$A$3,1,0)</f>
        <v>0</v>
      </c>
      <c r="H286" s="339" t="str">
        <f t="shared" si="32"/>
        <v>No</v>
      </c>
      <c r="I286" s="340" t="str">
        <f t="shared" si="33"/>
        <v/>
      </c>
      <c r="J286" s="410"/>
      <c r="K286" s="225"/>
      <c r="L286" s="225"/>
    </row>
    <row r="287" spans="1:12" s="166" customFormat="1" ht="12.75" x14ac:dyDescent="0.2">
      <c r="A287" s="361" t="s">
        <v>760</v>
      </c>
      <c r="B287" s="484"/>
      <c r="C287" s="468"/>
      <c r="D287" s="324" t="s">
        <v>816</v>
      </c>
      <c r="E287" s="476" t="s">
        <v>866</v>
      </c>
      <c r="F287" s="477"/>
      <c r="G287" s="213">
        <f>IF(H287=Listas!$A$3,1,0)</f>
        <v>0</v>
      </c>
      <c r="H287" s="335" t="str">
        <f t="shared" si="32"/>
        <v>No</v>
      </c>
      <c r="I287" s="336" t="str">
        <f t="shared" si="33"/>
        <v/>
      </c>
      <c r="J287" s="410"/>
      <c r="K287" s="225"/>
      <c r="L287" s="225"/>
    </row>
    <row r="288" spans="1:12" s="166" customFormat="1" ht="12.75" x14ac:dyDescent="0.2">
      <c r="A288" s="361" t="s">
        <v>760</v>
      </c>
      <c r="B288" s="484"/>
      <c r="C288" s="468"/>
      <c r="D288" s="324" t="s">
        <v>817</v>
      </c>
      <c r="E288" s="476" t="s">
        <v>867</v>
      </c>
      <c r="F288" s="477"/>
      <c r="G288" s="213">
        <f>IF(H288=Listas!$A$3,1,0)</f>
        <v>0</v>
      </c>
      <c r="H288" s="172" t="str">
        <f t="shared" si="32"/>
        <v>No</v>
      </c>
      <c r="I288" s="212" t="str">
        <f t="shared" si="33"/>
        <v/>
      </c>
      <c r="J288" s="410"/>
      <c r="K288" s="225"/>
      <c r="L288" s="225"/>
    </row>
    <row r="289" spans="1:12" s="166" customFormat="1" ht="12.75" x14ac:dyDescent="0.2">
      <c r="A289" s="361" t="s">
        <v>760</v>
      </c>
      <c r="B289" s="484"/>
      <c r="C289" s="468"/>
      <c r="D289" s="324" t="s">
        <v>818</v>
      </c>
      <c r="E289" s="476" t="s">
        <v>868</v>
      </c>
      <c r="F289" s="477"/>
      <c r="G289" s="213">
        <f>IF(H289=Listas!$A$3,1,0)</f>
        <v>0</v>
      </c>
      <c r="H289" s="335" t="str">
        <f t="shared" si="32"/>
        <v>No</v>
      </c>
      <c r="I289" s="336" t="str">
        <f t="shared" si="33"/>
        <v/>
      </c>
      <c r="J289" s="410"/>
      <c r="K289" s="225"/>
      <c r="L289" s="225"/>
    </row>
    <row r="290" spans="1:12" s="166" customFormat="1" ht="12.75" x14ac:dyDescent="0.2">
      <c r="A290" s="361" t="s">
        <v>760</v>
      </c>
      <c r="B290" s="484"/>
      <c r="C290" s="468"/>
      <c r="D290" s="324" t="s">
        <v>819</v>
      </c>
      <c r="E290" s="476" t="s">
        <v>869</v>
      </c>
      <c r="F290" s="477"/>
      <c r="G290" s="213">
        <f>IF(H290=Listas!$A$3,1,0)</f>
        <v>0</v>
      </c>
      <c r="H290" s="172" t="str">
        <f t="shared" si="32"/>
        <v>No</v>
      </c>
      <c r="I290" s="212" t="str">
        <f t="shared" si="33"/>
        <v/>
      </c>
      <c r="J290" s="410"/>
      <c r="K290" s="225"/>
      <c r="L290" s="225"/>
    </row>
    <row r="291" spans="1:12" s="166" customFormat="1" ht="12.75" x14ac:dyDescent="0.2">
      <c r="A291" s="361" t="s">
        <v>760</v>
      </c>
      <c r="B291" s="484"/>
      <c r="C291" s="468"/>
      <c r="D291" s="324" t="s">
        <v>820</v>
      </c>
      <c r="E291" s="476" t="s">
        <v>870</v>
      </c>
      <c r="F291" s="477"/>
      <c r="G291" s="213">
        <f>IF(H291=Listas!$A$3,1,0)</f>
        <v>0</v>
      </c>
      <c r="H291" s="335" t="str">
        <f t="shared" si="32"/>
        <v>No</v>
      </c>
      <c r="I291" s="336" t="str">
        <f t="shared" si="33"/>
        <v/>
      </c>
      <c r="J291" s="410"/>
      <c r="K291" s="225"/>
      <c r="L291" s="225"/>
    </row>
    <row r="292" spans="1:12" s="166" customFormat="1" ht="12.75" x14ac:dyDescent="0.2">
      <c r="A292" s="361" t="s">
        <v>760</v>
      </c>
      <c r="B292" s="484"/>
      <c r="C292" s="468"/>
      <c r="D292" s="324" t="s">
        <v>821</v>
      </c>
      <c r="E292" s="476" t="s">
        <v>871</v>
      </c>
      <c r="F292" s="477"/>
      <c r="G292" s="213">
        <f>IF(H292=Listas!$A$3,1,0)</f>
        <v>0</v>
      </c>
      <c r="H292" s="172" t="str">
        <f t="shared" si="32"/>
        <v>No</v>
      </c>
      <c r="I292" s="212" t="str">
        <f t="shared" si="33"/>
        <v/>
      </c>
      <c r="J292" s="410"/>
      <c r="K292" s="225"/>
      <c r="L292" s="225"/>
    </row>
    <row r="293" spans="1:12" s="166" customFormat="1" ht="12.75" x14ac:dyDescent="0.2">
      <c r="A293" s="361" t="s">
        <v>760</v>
      </c>
      <c r="B293" s="484"/>
      <c r="C293" s="468"/>
      <c r="D293" s="324" t="s">
        <v>822</v>
      </c>
      <c r="E293" s="476" t="s">
        <v>872</v>
      </c>
      <c r="F293" s="477"/>
      <c r="G293" s="213">
        <f>IF(H293=Listas!$A$3,1,0)</f>
        <v>0</v>
      </c>
      <c r="H293" s="335" t="str">
        <f t="shared" si="32"/>
        <v>No</v>
      </c>
      <c r="I293" s="336" t="str">
        <f t="shared" si="33"/>
        <v/>
      </c>
      <c r="J293" s="410"/>
      <c r="K293" s="225"/>
      <c r="L293" s="225"/>
    </row>
    <row r="294" spans="1:12" s="166" customFormat="1" ht="12.75" x14ac:dyDescent="0.2">
      <c r="A294" s="361" t="s">
        <v>760</v>
      </c>
      <c r="B294" s="484"/>
      <c r="C294" s="468"/>
      <c r="D294" s="324" t="s">
        <v>823</v>
      </c>
      <c r="E294" s="476" t="s">
        <v>873</v>
      </c>
      <c r="F294" s="477"/>
      <c r="G294" s="213">
        <f>IF(H294=Listas!$A$3,1,0)</f>
        <v>0</v>
      </c>
      <c r="H294" s="172" t="str">
        <f t="shared" si="32"/>
        <v>No</v>
      </c>
      <c r="I294" s="212" t="str">
        <f t="shared" si="33"/>
        <v/>
      </c>
      <c r="J294" s="410"/>
      <c r="K294" s="225"/>
      <c r="L294" s="225"/>
    </row>
    <row r="295" spans="1:12" s="166" customFormat="1" ht="12.75" x14ac:dyDescent="0.2">
      <c r="A295" s="361" t="s">
        <v>760</v>
      </c>
      <c r="B295" s="484"/>
      <c r="C295" s="468"/>
      <c r="D295" s="324" t="s">
        <v>824</v>
      </c>
      <c r="E295" s="476" t="s">
        <v>874</v>
      </c>
      <c r="F295" s="477"/>
      <c r="G295" s="213">
        <f>IF(H295=Listas!$A$3,1,0)</f>
        <v>0</v>
      </c>
      <c r="H295" s="335" t="str">
        <f t="shared" si="32"/>
        <v>No</v>
      </c>
      <c r="I295" s="336" t="str">
        <f t="shared" si="33"/>
        <v/>
      </c>
      <c r="J295" s="410"/>
      <c r="K295" s="225"/>
      <c r="L295" s="225"/>
    </row>
    <row r="296" spans="1:12" s="166" customFormat="1" ht="12.75" x14ac:dyDescent="0.2">
      <c r="A296" s="361" t="s">
        <v>760</v>
      </c>
      <c r="B296" s="484"/>
      <c r="C296" s="468"/>
      <c r="D296" s="324" t="s">
        <v>825</v>
      </c>
      <c r="E296" s="476" t="s">
        <v>875</v>
      </c>
      <c r="F296" s="477"/>
      <c r="G296" s="213">
        <f>IF(H296=Listas!$A$3,1,0)</f>
        <v>0</v>
      </c>
      <c r="H296" s="172" t="str">
        <f t="shared" si="32"/>
        <v>No</v>
      </c>
      <c r="I296" s="212" t="str">
        <f t="shared" si="33"/>
        <v/>
      </c>
      <c r="J296" s="410"/>
      <c r="K296" s="225"/>
      <c r="L296" s="225"/>
    </row>
    <row r="297" spans="1:12" s="166" customFormat="1" ht="12.75" x14ac:dyDescent="0.2">
      <c r="A297" s="361" t="s">
        <v>760</v>
      </c>
      <c r="B297" s="484"/>
      <c r="C297" s="468"/>
      <c r="D297" s="324" t="s">
        <v>826</v>
      </c>
      <c r="E297" s="476" t="s">
        <v>876</v>
      </c>
      <c r="F297" s="477"/>
      <c r="G297" s="213">
        <f>IF(H297=Listas!$A$3,1,0)</f>
        <v>0</v>
      </c>
      <c r="H297" s="335" t="str">
        <f t="shared" si="32"/>
        <v>No</v>
      </c>
      <c r="I297" s="336" t="str">
        <f t="shared" si="33"/>
        <v/>
      </c>
      <c r="J297" s="410"/>
      <c r="K297" s="225"/>
      <c r="L297" s="225"/>
    </row>
    <row r="298" spans="1:12" s="166" customFormat="1" ht="12.75" x14ac:dyDescent="0.2">
      <c r="A298" s="361" t="s">
        <v>760</v>
      </c>
      <c r="B298" s="484"/>
      <c r="C298" s="468"/>
      <c r="D298" s="324" t="s">
        <v>827</v>
      </c>
      <c r="E298" s="476" t="s">
        <v>877</v>
      </c>
      <c r="F298" s="477"/>
      <c r="G298" s="213">
        <f>IF(H298=Listas!$A$3,1,0)</f>
        <v>0</v>
      </c>
      <c r="H298" s="172" t="str">
        <f t="shared" si="32"/>
        <v>No</v>
      </c>
      <c r="I298" s="212" t="str">
        <f t="shared" si="33"/>
        <v/>
      </c>
      <c r="J298" s="410"/>
      <c r="K298" s="225"/>
      <c r="L298" s="225"/>
    </row>
    <row r="299" spans="1:12" s="166" customFormat="1" ht="13.5" thickBot="1" x14ac:dyDescent="0.25">
      <c r="A299" s="361" t="s">
        <v>760</v>
      </c>
      <c r="B299" s="488"/>
      <c r="C299" s="483"/>
      <c r="D299" s="325" t="s">
        <v>828</v>
      </c>
      <c r="E299" s="494" t="s">
        <v>25</v>
      </c>
      <c r="F299" s="495"/>
      <c r="G299" s="215">
        <f>IF(H299=Listas!$A$3,1,0)</f>
        <v>0</v>
      </c>
      <c r="H299" s="345" t="str">
        <f t="shared" si="32"/>
        <v>No</v>
      </c>
      <c r="I299" s="346" t="str">
        <f t="shared" si="33"/>
        <v/>
      </c>
      <c r="J299" s="412"/>
      <c r="K299" s="225"/>
      <c r="L299" s="225"/>
    </row>
  </sheetData>
  <sheetProtection algorithmName="SHA-512" hashValue="PGO9X1f9NKCDoPG4R5ZItMThSFsMrctN2huHPVY3hJm6NGg9zHceSg01S3gbmpauz8TxVH5xggq5C/Uqx3GXYw==" saltValue="Cwigkf0+QyazDIwqcubBsA==" spinCount="100000" sheet="1" autoFilter="0"/>
  <autoFilter ref="A12:L12" xr:uid="{00000000-0009-0000-0000-000000000000}"/>
  <mergeCells count="246">
    <mergeCell ref="I240:I241"/>
    <mergeCell ref="J240:J241"/>
    <mergeCell ref="B238:J238"/>
    <mergeCell ref="B240:F240"/>
    <mergeCell ref="G240:G241"/>
    <mergeCell ref="D241:F241"/>
    <mergeCell ref="H240:H241"/>
    <mergeCell ref="E298:F298"/>
    <mergeCell ref="E299:F299"/>
    <mergeCell ref="E289:F289"/>
    <mergeCell ref="E290:F290"/>
    <mergeCell ref="E291:F291"/>
    <mergeCell ref="E292:F292"/>
    <mergeCell ref="E293:F293"/>
    <mergeCell ref="E294:F294"/>
    <mergeCell ref="E295:F295"/>
    <mergeCell ref="E296:F296"/>
    <mergeCell ref="E297:F297"/>
    <mergeCell ref="E283:F283"/>
    <mergeCell ref="E284:F284"/>
    <mergeCell ref="E285:F285"/>
    <mergeCell ref="E286:F286"/>
    <mergeCell ref="E287:F287"/>
    <mergeCell ref="E288:F288"/>
    <mergeCell ref="E278:F278"/>
    <mergeCell ref="E279:F279"/>
    <mergeCell ref="E280:F280"/>
    <mergeCell ref="E281:F281"/>
    <mergeCell ref="E282:F282"/>
    <mergeCell ref="E275:F275"/>
    <mergeCell ref="E276:F276"/>
    <mergeCell ref="E277:F277"/>
    <mergeCell ref="E269:F269"/>
    <mergeCell ref="E270:F270"/>
    <mergeCell ref="E271:F271"/>
    <mergeCell ref="E272:F272"/>
    <mergeCell ref="E273:F273"/>
    <mergeCell ref="E274:F274"/>
    <mergeCell ref="E253:F253"/>
    <mergeCell ref="E254:F254"/>
    <mergeCell ref="E255:F255"/>
    <mergeCell ref="E256:F256"/>
    <mergeCell ref="E257:F257"/>
    <mergeCell ref="E258:F258"/>
    <mergeCell ref="C259:C263"/>
    <mergeCell ref="C264:C266"/>
    <mergeCell ref="C267:C269"/>
    <mergeCell ref="E264:F264"/>
    <mergeCell ref="E265:F265"/>
    <mergeCell ref="E266:F266"/>
    <mergeCell ref="E267:F267"/>
    <mergeCell ref="E268:F268"/>
    <mergeCell ref="E259:F259"/>
    <mergeCell ref="E260:F260"/>
    <mergeCell ref="E261:F261"/>
    <mergeCell ref="E262:F262"/>
    <mergeCell ref="E263:F263"/>
    <mergeCell ref="C270:C275"/>
    <mergeCell ref="C276:C280"/>
    <mergeCell ref="C281:C283"/>
    <mergeCell ref="C284:C285"/>
    <mergeCell ref="C286:C299"/>
    <mergeCell ref="B247:B251"/>
    <mergeCell ref="B252:B255"/>
    <mergeCell ref="B256:B258"/>
    <mergeCell ref="B259:B263"/>
    <mergeCell ref="B264:B266"/>
    <mergeCell ref="B267:B269"/>
    <mergeCell ref="B270:B275"/>
    <mergeCell ref="B276:B280"/>
    <mergeCell ref="B281:B283"/>
    <mergeCell ref="B284:B285"/>
    <mergeCell ref="B286:B299"/>
    <mergeCell ref="B162:F162"/>
    <mergeCell ref="H162:H163"/>
    <mergeCell ref="I162:I163"/>
    <mergeCell ref="J162:J163"/>
    <mergeCell ref="C242:C246"/>
    <mergeCell ref="C247:C251"/>
    <mergeCell ref="B242:B246"/>
    <mergeCell ref="C252:C255"/>
    <mergeCell ref="C256:C258"/>
    <mergeCell ref="E242:F242"/>
    <mergeCell ref="E243:F243"/>
    <mergeCell ref="E244:F244"/>
    <mergeCell ref="E245:F245"/>
    <mergeCell ref="E246:F246"/>
    <mergeCell ref="E247:F247"/>
    <mergeCell ref="E248:F248"/>
    <mergeCell ref="E249:F249"/>
    <mergeCell ref="E250:F250"/>
    <mergeCell ref="E251:F251"/>
    <mergeCell ref="E252:F252"/>
    <mergeCell ref="E180:F180"/>
    <mergeCell ref="E181:F181"/>
    <mergeCell ref="E182:F182"/>
    <mergeCell ref="E183:F183"/>
    <mergeCell ref="E184:F184"/>
    <mergeCell ref="E185:F185"/>
    <mergeCell ref="E186:F186"/>
    <mergeCell ref="E187:F187"/>
    <mergeCell ref="E188:F188"/>
    <mergeCell ref="E164:F164"/>
    <mergeCell ref="E163:F163"/>
    <mergeCell ref="E165:F165"/>
    <mergeCell ref="E166:F166"/>
    <mergeCell ref="E167:F167"/>
    <mergeCell ref="E168:F168"/>
    <mergeCell ref="E169:F169"/>
    <mergeCell ref="E170:F170"/>
    <mergeCell ref="E171:F171"/>
    <mergeCell ref="C138:F138"/>
    <mergeCell ref="C139:F139"/>
    <mergeCell ref="C140:F140"/>
    <mergeCell ref="C141:F141"/>
    <mergeCell ref="C142:F142"/>
    <mergeCell ref="C148:F148"/>
    <mergeCell ref="C149:F149"/>
    <mergeCell ref="C150:F150"/>
    <mergeCell ref="C151:F151"/>
    <mergeCell ref="C152:F152"/>
    <mergeCell ref="C143:F143"/>
    <mergeCell ref="C144:F144"/>
    <mergeCell ref="C145:F145"/>
    <mergeCell ref="C146:F146"/>
    <mergeCell ref="C147:F147"/>
    <mergeCell ref="C158:F158"/>
    <mergeCell ref="C159:F159"/>
    <mergeCell ref="C153:F153"/>
    <mergeCell ref="C154:F154"/>
    <mergeCell ref="C155:F155"/>
    <mergeCell ref="C156:F156"/>
    <mergeCell ref="C157:F157"/>
    <mergeCell ref="C134:F134"/>
    <mergeCell ref="C135:F135"/>
    <mergeCell ref="C136:F136"/>
    <mergeCell ref="C137:F137"/>
    <mergeCell ref="C128:F128"/>
    <mergeCell ref="C129:F129"/>
    <mergeCell ref="C130:F130"/>
    <mergeCell ref="C131:F131"/>
    <mergeCell ref="C132:F132"/>
    <mergeCell ref="C133:F133"/>
    <mergeCell ref="C102:F102"/>
    <mergeCell ref="C123:F123"/>
    <mergeCell ref="C124:F124"/>
    <mergeCell ref="C125:F125"/>
    <mergeCell ref="C126:F126"/>
    <mergeCell ref="C127:F127"/>
    <mergeCell ref="C118:F118"/>
    <mergeCell ref="C119:F119"/>
    <mergeCell ref="C120:F120"/>
    <mergeCell ref="C121:F121"/>
    <mergeCell ref="C122:F122"/>
    <mergeCell ref="C81:F81"/>
    <mergeCell ref="C84:F84"/>
    <mergeCell ref="C82:F82"/>
    <mergeCell ref="C80:F80"/>
    <mergeCell ref="C83:F83"/>
    <mergeCell ref="E172:F172"/>
    <mergeCell ref="E173:F173"/>
    <mergeCell ref="E174:F174"/>
    <mergeCell ref="E175:F175"/>
    <mergeCell ref="C111:F111"/>
    <mergeCell ref="C112:F112"/>
    <mergeCell ref="C92:F92"/>
    <mergeCell ref="C86:F86"/>
    <mergeCell ref="C87:F87"/>
    <mergeCell ref="C113:F113"/>
    <mergeCell ref="C114:F114"/>
    <mergeCell ref="C115:F115"/>
    <mergeCell ref="C93:F93"/>
    <mergeCell ref="C103:F103"/>
    <mergeCell ref="C104:F104"/>
    <mergeCell ref="C105:F105"/>
    <mergeCell ref="C106:F106"/>
    <mergeCell ref="C107:F107"/>
    <mergeCell ref="C98:F98"/>
    <mergeCell ref="B1:D1"/>
    <mergeCell ref="E4:F4"/>
    <mergeCell ref="C3:D3"/>
    <mergeCell ref="F3:I3"/>
    <mergeCell ref="C2:I2"/>
    <mergeCell ref="D5:E5"/>
    <mergeCell ref="D7:F7"/>
    <mergeCell ref="H5:I5"/>
    <mergeCell ref="C8:F8"/>
    <mergeCell ref="C4:D4"/>
    <mergeCell ref="H6:I6"/>
    <mergeCell ref="C192:F192"/>
    <mergeCell ref="C193:F193"/>
    <mergeCell ref="C194:F194"/>
    <mergeCell ref="C85:F85"/>
    <mergeCell ref="C94:F94"/>
    <mergeCell ref="C95:F95"/>
    <mergeCell ref="C96:F96"/>
    <mergeCell ref="C97:F97"/>
    <mergeCell ref="C88:F88"/>
    <mergeCell ref="C89:F89"/>
    <mergeCell ref="C90:F90"/>
    <mergeCell ref="C91:F91"/>
    <mergeCell ref="C116:F116"/>
    <mergeCell ref="C117:F117"/>
    <mergeCell ref="C108:F108"/>
    <mergeCell ref="C109:F109"/>
    <mergeCell ref="C110:F110"/>
    <mergeCell ref="E176:F176"/>
    <mergeCell ref="E177:F177"/>
    <mergeCell ref="E178:F178"/>
    <mergeCell ref="E179:F179"/>
    <mergeCell ref="C99:F99"/>
    <mergeCell ref="C100:F100"/>
    <mergeCell ref="C101:F101"/>
    <mergeCell ref="C206:F206"/>
    <mergeCell ref="C207:F207"/>
    <mergeCell ref="C209:F209"/>
    <mergeCell ref="C210:F210"/>
    <mergeCell ref="C212:F212"/>
    <mergeCell ref="C195:F195"/>
    <mergeCell ref="C197:F197"/>
    <mergeCell ref="C198:F198"/>
    <mergeCell ref="C199:F199"/>
    <mergeCell ref="C201:F201"/>
    <mergeCell ref="C202:F202"/>
    <mergeCell ref="C203:F203"/>
    <mergeCell ref="C205:F205"/>
    <mergeCell ref="C220:F220"/>
    <mergeCell ref="C221:F221"/>
    <mergeCell ref="C222:F222"/>
    <mergeCell ref="C224:F224"/>
    <mergeCell ref="C225:F225"/>
    <mergeCell ref="C226:F226"/>
    <mergeCell ref="C213:F213"/>
    <mergeCell ref="C215:F215"/>
    <mergeCell ref="C216:F216"/>
    <mergeCell ref="C217:F217"/>
    <mergeCell ref="C218:F218"/>
    <mergeCell ref="C235:F235"/>
    <mergeCell ref="C236:F236"/>
    <mergeCell ref="C237:F237"/>
    <mergeCell ref="C231:F231"/>
    <mergeCell ref="C228:F228"/>
    <mergeCell ref="C229:F229"/>
    <mergeCell ref="C234:F234"/>
    <mergeCell ref="C232:F232"/>
    <mergeCell ref="C233:F233"/>
  </mergeCells>
  <pageMargins left="0.35433070866141736" right="0.15748031496062992" top="1.1417322834645669" bottom="0.78740157480314965" header="0.31496062992125984" footer="0.31496062992125984"/>
  <pageSetup paperSize="9" scale="52" fitToHeight="0" orientation="portrait" r:id="rId1"/>
  <headerFooter scaleWithDoc="0">
    <oddHeader>&amp;L&amp;G</oddHeader>
    <oddFooter>&amp;L&amp;"Eras Demi ITC,Normal"&amp;8&amp;G&amp;R&amp;8&amp;P/&amp;N</oddFooter>
  </headerFooter>
  <ignoredErrors>
    <ignoredError sqref="H37:I37" formula="1"/>
  </ignoredErrors>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Listas!$A$8:$A$9</xm:f>
          </x14:formula1>
          <xm:sqref>C9</xm:sqref>
        </x14:dataValidation>
        <x14:dataValidation type="list" allowBlank="1" showInputMessage="1" showErrorMessage="1" xr:uid="{00000000-0002-0000-0000-000001000000}">
          <x14:formula1>
            <xm:f>Listas!$A$23:$A$26</xm:f>
          </x14:formula1>
          <xm:sqref>C7</xm:sqref>
        </x14:dataValidation>
        <x14:dataValidation type="list" allowBlank="1" showInputMessage="1" showErrorMessage="1" xr:uid="{00000000-0002-0000-0000-000002000000}">
          <x14:formula1>
            <xm:f>Listas!$A$2:$A$3</xm:f>
          </x14:formula1>
          <xm:sqref>C10 H26 H59:H61 H54:H57 H19:H21 H15:H17 H36:H43 H28:H34 H77:H159 H192:H195 H197:H237 F10 H164:H190 H45:H52 H242:H299</xm:sqref>
        </x14:dataValidation>
        <x14:dataValidation type="list" allowBlank="1" showInputMessage="1" showErrorMessage="1" xr:uid="{00000000-0002-0000-0000-000003000000}">
          <x14:formula1>
            <xm:f>Listas!$A$52:$A$56</xm:f>
          </x14:formula1>
          <xm:sqref>C8:F8</xm:sqref>
        </x14:dataValidation>
        <x14:dataValidation type="list" allowBlank="1" showInputMessage="1" showErrorMessage="1" xr:uid="{00000000-0002-0000-0000-000004000000}">
          <x14:formula1>
            <xm:f>Listas!$A$11:$A$21</xm:f>
          </x14:formula1>
          <xm:sqref>C4:D4</xm:sqref>
        </x14:dataValidation>
        <x14:dataValidation type="date" allowBlank="1" showInputMessage="1" showErrorMessage="1" errorTitle="Fecha Fuera Convocatoria" error="Formato dd/mm/aaaa" xr:uid="{00000000-0002-0000-0000-000005000000}">
          <x14:formula1>
            <xm:f>Listas!A61</xm:f>
          </x14:formula1>
          <x14:formula2>
            <xm:f>Listas!A62</xm:f>
          </x14:formula2>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70C0"/>
    <pageSetUpPr fitToPage="1"/>
  </sheetPr>
  <dimension ref="A1:N108"/>
  <sheetViews>
    <sheetView topLeftCell="A4" zoomScaleNormal="100" zoomScaleSheetLayoutView="100" workbookViewId="0">
      <selection activeCell="J17" sqref="J17"/>
    </sheetView>
  </sheetViews>
  <sheetFormatPr baseColWidth="10" defaultRowHeight="15" x14ac:dyDescent="0.25"/>
  <cols>
    <col min="1" max="1" width="6.7109375" style="392" bestFit="1" customWidth="1"/>
    <col min="2" max="2" width="7.5703125" style="31" customWidth="1"/>
    <col min="3" max="3" width="31" style="32" customWidth="1"/>
    <col min="4" max="4" width="20.28515625" style="33" customWidth="1"/>
    <col min="5" max="5" width="17.5703125" style="34" customWidth="1"/>
    <col min="6" max="6" width="10.140625" style="34" customWidth="1"/>
    <col min="7" max="7" width="13.28515625" style="34" customWidth="1"/>
    <col min="8" max="8" width="12.7109375" style="27" customWidth="1"/>
    <col min="9" max="9" width="5.42578125" style="101" customWidth="1"/>
    <col min="10" max="10" width="12" style="27" customWidth="1"/>
    <col min="11" max="11" width="14.140625" style="27" customWidth="1"/>
    <col min="12" max="12" width="16.5703125" style="27" customWidth="1"/>
    <col min="13" max="13" width="11.42578125" style="1"/>
    <col min="14" max="14" width="11.42578125" style="105"/>
    <col min="15" max="16384" width="11.42578125" style="27"/>
  </cols>
  <sheetData>
    <row r="1" spans="1:14" ht="24.75" customHeight="1" thickTop="1" thickBot="1" x14ac:dyDescent="0.4">
      <c r="A1" s="388"/>
      <c r="B1" s="498" t="str">
        <f>"CUADRO PRESUPUESTARIO "&amp;Listas!A51</f>
        <v>CUADRO PRESUPUESTARIO Linea 2</v>
      </c>
      <c r="C1" s="499"/>
      <c r="D1" s="499"/>
      <c r="E1" s="499"/>
      <c r="F1" s="499"/>
      <c r="G1" s="499"/>
      <c r="H1" s="499"/>
      <c r="I1" s="369"/>
      <c r="J1" s="500" t="str">
        <f>AutoBaremo!F1</f>
        <v>GDR-JA-07 Convocatoria 2018</v>
      </c>
      <c r="K1" s="500"/>
      <c r="L1" s="501"/>
    </row>
    <row r="2" spans="1:14" ht="16.5" thickTop="1" thickBot="1" x14ac:dyDescent="0.3">
      <c r="A2" s="388"/>
      <c r="B2" s="398" t="s">
        <v>4</v>
      </c>
      <c r="C2" s="496" t="str">
        <f>IF(AutoBaremo!C2:I2=0,"",AutoBaremo!C2:I2)</f>
        <v/>
      </c>
      <c r="D2" s="496"/>
      <c r="E2" s="496"/>
      <c r="F2" s="496"/>
      <c r="G2" s="496"/>
      <c r="H2" s="496"/>
      <c r="I2" s="496"/>
      <c r="J2" s="496"/>
      <c r="K2" s="496"/>
      <c r="L2" s="496"/>
    </row>
    <row r="3" spans="1:14" ht="15.75" customHeight="1" thickTop="1" thickBot="1" x14ac:dyDescent="0.3">
      <c r="A3" s="388"/>
      <c r="B3" s="47" t="s">
        <v>3</v>
      </c>
      <c r="C3" s="497" t="str">
        <f>IF(AutoBaremo!C3:I3=0,"",AutoBaremo!C3:I3)</f>
        <v/>
      </c>
      <c r="D3" s="497"/>
      <c r="E3" s="497"/>
      <c r="F3" s="497"/>
      <c r="G3" s="497"/>
      <c r="H3" s="497"/>
      <c r="I3" s="497"/>
      <c r="J3" s="497"/>
      <c r="K3" s="497"/>
      <c r="L3" s="497"/>
    </row>
    <row r="4" spans="1:14" ht="16.5" thickTop="1" thickBot="1" x14ac:dyDescent="0.3">
      <c r="A4" s="388"/>
      <c r="B4" s="47" t="s">
        <v>14</v>
      </c>
      <c r="C4" s="497" t="str">
        <f>IF(AutoBaremo!C4:I4=0,"",AutoBaremo!C4:I4)</f>
        <v/>
      </c>
      <c r="D4" s="497"/>
      <c r="E4" s="63"/>
      <c r="F4" s="63"/>
      <c r="G4" s="63"/>
      <c r="H4" s="52"/>
      <c r="I4" s="99"/>
      <c r="J4" s="52"/>
      <c r="K4" s="52"/>
      <c r="L4" s="52"/>
    </row>
    <row r="5" spans="1:14" ht="16.5" thickTop="1" thickBot="1" x14ac:dyDescent="0.3">
      <c r="A5" s="388"/>
      <c r="B5" s="47" t="s">
        <v>60</v>
      </c>
      <c r="C5" s="67" t="str">
        <f>IF(AutoBaremo!C4:I4=0,"",AutoBaremo!C4:I4)</f>
        <v/>
      </c>
      <c r="D5" s="97"/>
      <c r="E5" s="65"/>
      <c r="F5" s="65"/>
      <c r="G5" s="65"/>
      <c r="H5" s="65"/>
      <c r="I5" s="100"/>
      <c r="J5" s="65"/>
      <c r="K5" s="65"/>
      <c r="L5" s="65"/>
    </row>
    <row r="6" spans="1:14" ht="16.5" thickTop="1" thickBot="1" x14ac:dyDescent="0.3">
      <c r="A6" s="388"/>
      <c r="B6" s="47"/>
      <c r="C6" s="98" t="str">
        <f>AutoBaremo!F9</f>
        <v>IVA Subvencionable:</v>
      </c>
      <c r="D6" s="377" t="str">
        <f>AutoBaremo!F10</f>
        <v>No</v>
      </c>
      <c r="E6" s="102" t="str">
        <f>IF(D6=Listas!$A$2,"",IF(D6=Listas!$A$3,"",Listas!$A$47))</f>
        <v/>
      </c>
      <c r="F6" s="65"/>
      <c r="G6" s="65"/>
      <c r="H6" s="65"/>
      <c r="I6" s="100"/>
      <c r="J6" s="65"/>
      <c r="K6" s="65"/>
      <c r="L6" s="65"/>
    </row>
    <row r="7" spans="1:14" ht="12" customHeight="1" thickTop="1" thickBot="1" x14ac:dyDescent="0.3">
      <c r="A7" s="389" t="s">
        <v>243</v>
      </c>
      <c r="B7" s="399"/>
      <c r="C7" s="400"/>
      <c r="D7" s="400"/>
      <c r="E7" s="400"/>
      <c r="F7" s="400"/>
      <c r="G7" s="400"/>
      <c r="H7" s="400"/>
      <c r="I7" s="401"/>
      <c r="J7" s="400"/>
      <c r="K7" s="400"/>
      <c r="L7" s="402"/>
    </row>
    <row r="8" spans="1:14" s="43" customFormat="1" ht="31.5" customHeight="1" x14ac:dyDescent="0.25">
      <c r="A8" s="376" t="s">
        <v>299</v>
      </c>
      <c r="B8" s="381"/>
      <c r="C8" s="378" t="s">
        <v>441</v>
      </c>
      <c r="D8" s="378" t="s">
        <v>444</v>
      </c>
      <c r="E8" s="379" t="s">
        <v>448</v>
      </c>
      <c r="F8" s="379" t="s">
        <v>458</v>
      </c>
      <c r="G8" s="379" t="s">
        <v>442</v>
      </c>
      <c r="H8" s="379" t="s">
        <v>439</v>
      </c>
      <c r="I8" s="380" t="s">
        <v>440</v>
      </c>
      <c r="J8" s="379" t="s">
        <v>443</v>
      </c>
      <c r="K8" s="379" t="s">
        <v>447</v>
      </c>
      <c r="L8" s="382" t="s">
        <v>459</v>
      </c>
      <c r="M8" s="38"/>
      <c r="N8" s="109"/>
    </row>
    <row r="9" spans="1:14" s="28" customFormat="1" ht="21.75" customHeight="1" thickBot="1" x14ac:dyDescent="0.3">
      <c r="A9" s="374" t="s">
        <v>328</v>
      </c>
      <c r="B9" s="383" t="s">
        <v>67</v>
      </c>
      <c r="C9" s="384"/>
      <c r="D9" s="385"/>
      <c r="E9" s="385"/>
      <c r="F9" s="385"/>
      <c r="G9" s="385"/>
      <c r="H9" s="386">
        <f>H10+H41+H48</f>
        <v>0</v>
      </c>
      <c r="I9" s="385"/>
      <c r="J9" s="386">
        <f>J10+J41+J48</f>
        <v>0</v>
      </c>
      <c r="K9" s="386">
        <f>K10+K41+K48</f>
        <v>0</v>
      </c>
      <c r="L9" s="387">
        <f>L10+L41+L48</f>
        <v>0</v>
      </c>
      <c r="M9" s="112"/>
      <c r="N9" s="110"/>
    </row>
    <row r="10" spans="1:14" s="28" customFormat="1" ht="15.75" thickBot="1" x14ac:dyDescent="0.3">
      <c r="A10" s="374" t="s">
        <v>469</v>
      </c>
      <c r="B10" s="257" t="s">
        <v>445</v>
      </c>
      <c r="C10" s="243"/>
      <c r="D10" s="243"/>
      <c r="E10" s="96"/>
      <c r="F10" s="96"/>
      <c r="G10" s="96"/>
      <c r="H10" s="96">
        <f>SUM(H11:H40)</f>
        <v>0</v>
      </c>
      <c r="I10" s="96"/>
      <c r="J10" s="96">
        <f>SUM(J11:J40)</f>
        <v>0</v>
      </c>
      <c r="K10" s="96">
        <f>SUM(K11:K40)</f>
        <v>0</v>
      </c>
      <c r="L10" s="266">
        <f>SUM(L11:L40)</f>
        <v>0</v>
      </c>
      <c r="M10" s="112"/>
      <c r="N10" s="110"/>
    </row>
    <row r="11" spans="1:14" ht="15.75" customHeight="1" thickBot="1" x14ac:dyDescent="0.3">
      <c r="A11" s="390" t="s">
        <v>469</v>
      </c>
      <c r="B11" s="249"/>
      <c r="C11" s="120"/>
      <c r="D11" s="115"/>
      <c r="E11" s="116"/>
      <c r="F11" s="117"/>
      <c r="G11" s="117"/>
      <c r="H11" s="84">
        <f>G11*F11</f>
        <v>0</v>
      </c>
      <c r="I11" s="107"/>
      <c r="J11" s="84">
        <f>H11*I11</f>
        <v>0</v>
      </c>
      <c r="K11" s="103">
        <f>IF(C11&lt;&gt;"",J11+H11,0)</f>
        <v>0</v>
      </c>
      <c r="L11" s="267">
        <f>IF(D11&lt;&gt;"",IF(D$6=Listas!$A$3,K11,H11),0)</f>
        <v>0</v>
      </c>
      <c r="M11" s="113" t="str">
        <f>IF(C11&lt;&gt;"",IF(D11="",Listas!$B$73,IF(E11="",Listas!$B$74,IF(F11=0,Listas!$B$75,IF(G11=0,Listas!$B$76,IF(I11="",Listas!$B$77,""))))),"")</f>
        <v/>
      </c>
    </row>
    <row r="12" spans="1:14" ht="15.75" customHeight="1" thickBot="1" x14ac:dyDescent="0.3">
      <c r="A12" s="390" t="s">
        <v>469</v>
      </c>
      <c r="B12" s="250"/>
      <c r="C12" s="120"/>
      <c r="D12" s="115"/>
      <c r="E12" s="116"/>
      <c r="F12" s="117"/>
      <c r="G12" s="117"/>
      <c r="H12" s="83">
        <f t="shared" ref="H12:H40" si="0">G12*F12</f>
        <v>0</v>
      </c>
      <c r="I12" s="107"/>
      <c r="J12" s="83">
        <f t="shared" ref="J12:J40" si="1">H12*I12</f>
        <v>0</v>
      </c>
      <c r="K12" s="104">
        <f t="shared" ref="K12:K53" si="2">IF(C12&lt;&gt;"",J12+H12,0)</f>
        <v>0</v>
      </c>
      <c r="L12" s="268">
        <f>IF(D12&lt;&gt;"",IF(D$6=Listas!$A$3,K12,H12),0)</f>
        <v>0</v>
      </c>
      <c r="M12" s="113" t="str">
        <f>IF(C12&lt;&gt;"",IF(D12="",Listas!$B$73,IF(E12="",Listas!$B$74,IF(F12=0,Listas!$B$75,IF(G12=0,Listas!$B$76,IF(I12="",Listas!$B$77,""))))),"")</f>
        <v/>
      </c>
    </row>
    <row r="13" spans="1:14" ht="15.75" customHeight="1" thickBot="1" x14ac:dyDescent="0.3">
      <c r="A13" s="390" t="s">
        <v>469</v>
      </c>
      <c r="B13" s="249"/>
      <c r="C13" s="120"/>
      <c r="D13" s="115"/>
      <c r="E13" s="116"/>
      <c r="F13" s="117"/>
      <c r="G13" s="117"/>
      <c r="H13" s="84">
        <f t="shared" si="0"/>
        <v>0</v>
      </c>
      <c r="I13" s="107"/>
      <c r="J13" s="84">
        <f t="shared" si="1"/>
        <v>0</v>
      </c>
      <c r="K13" s="103">
        <f t="shared" si="2"/>
        <v>0</v>
      </c>
      <c r="L13" s="267">
        <f>IF(D13&lt;&gt;"",IF(D$6=Listas!$A$3,K13,H13),0)</f>
        <v>0</v>
      </c>
      <c r="M13" s="113" t="str">
        <f>IF(C13&lt;&gt;"",IF(D13="",Listas!$B$73,IF(E13="",Listas!$B$74,IF(F13=0,Listas!$B$75,IF(G13=0,Listas!$B$76,IF(I13="",Listas!$B$77,""))))),"")</f>
        <v/>
      </c>
    </row>
    <row r="14" spans="1:14" ht="15.75" customHeight="1" thickBot="1" x14ac:dyDescent="0.3">
      <c r="A14" s="390" t="s">
        <v>469</v>
      </c>
      <c r="B14" s="250"/>
      <c r="C14" s="120"/>
      <c r="D14" s="115"/>
      <c r="E14" s="116"/>
      <c r="F14" s="117"/>
      <c r="G14" s="117"/>
      <c r="H14" s="83">
        <f t="shared" si="0"/>
        <v>0</v>
      </c>
      <c r="I14" s="107"/>
      <c r="J14" s="83">
        <f t="shared" si="1"/>
        <v>0</v>
      </c>
      <c r="K14" s="104">
        <f t="shared" si="2"/>
        <v>0</v>
      </c>
      <c r="L14" s="268">
        <f>IF(D14&lt;&gt;"",IF(D$6=Listas!$A$3,K14,H14),0)</f>
        <v>0</v>
      </c>
      <c r="M14" s="113" t="str">
        <f>IF(C14&lt;&gt;"",IF(D14="",Listas!$B$73,IF(E14="",Listas!$B$74,IF(F14=0,Listas!$B$75,IF(G14=0,Listas!$B$76,IF(I14="",Listas!$B$77,""))))),"")</f>
        <v/>
      </c>
    </row>
    <row r="15" spans="1:14" ht="15.75" customHeight="1" thickBot="1" x14ac:dyDescent="0.3">
      <c r="A15" s="390" t="s">
        <v>469</v>
      </c>
      <c r="B15" s="249"/>
      <c r="C15" s="120"/>
      <c r="D15" s="115"/>
      <c r="E15" s="116"/>
      <c r="F15" s="117"/>
      <c r="G15" s="117"/>
      <c r="H15" s="84">
        <f t="shared" si="0"/>
        <v>0</v>
      </c>
      <c r="I15" s="107"/>
      <c r="J15" s="84">
        <f t="shared" si="1"/>
        <v>0</v>
      </c>
      <c r="K15" s="103">
        <f t="shared" si="2"/>
        <v>0</v>
      </c>
      <c r="L15" s="267">
        <f>IF(D15&lt;&gt;"",IF(D$6=Listas!$A$3,K15,H15),0)</f>
        <v>0</v>
      </c>
      <c r="M15" s="113" t="str">
        <f>IF(C15&lt;&gt;"",IF(D15="",Listas!$B$73,IF(E15="",Listas!$B$74,IF(F15=0,Listas!$B$75,IF(G15=0,Listas!$B$76,IF(I15="",Listas!$B$77,""))))),"")</f>
        <v/>
      </c>
    </row>
    <row r="16" spans="1:14" ht="15.75" customHeight="1" thickBot="1" x14ac:dyDescent="0.3">
      <c r="A16" s="390" t="s">
        <v>469</v>
      </c>
      <c r="B16" s="250"/>
      <c r="C16" s="120"/>
      <c r="D16" s="115"/>
      <c r="E16" s="116"/>
      <c r="F16" s="117"/>
      <c r="G16" s="117"/>
      <c r="H16" s="83">
        <f t="shared" si="0"/>
        <v>0</v>
      </c>
      <c r="I16" s="107"/>
      <c r="J16" s="83">
        <f t="shared" si="1"/>
        <v>0</v>
      </c>
      <c r="K16" s="104">
        <f t="shared" si="2"/>
        <v>0</v>
      </c>
      <c r="L16" s="268">
        <f>IF(D16&lt;&gt;"",IF(D$6=Listas!$A$3,K16,H16),0)</f>
        <v>0</v>
      </c>
      <c r="M16" s="113" t="str">
        <f>IF(C16&lt;&gt;"",IF(D16="",Listas!$B$73,IF(E16="",Listas!$B$74,IF(F16=0,Listas!$B$75,IF(G16=0,Listas!$B$76,IF(I16="",Listas!$B$77,""))))),"")</f>
        <v/>
      </c>
    </row>
    <row r="17" spans="1:13" ht="15.75" customHeight="1" thickBot="1" x14ac:dyDescent="0.3">
      <c r="A17" s="390" t="s">
        <v>469</v>
      </c>
      <c r="B17" s="249"/>
      <c r="C17" s="120"/>
      <c r="D17" s="115"/>
      <c r="E17" s="116"/>
      <c r="F17" s="117"/>
      <c r="G17" s="117"/>
      <c r="H17" s="84">
        <f t="shared" si="0"/>
        <v>0</v>
      </c>
      <c r="I17" s="107"/>
      <c r="J17" s="84">
        <f t="shared" si="1"/>
        <v>0</v>
      </c>
      <c r="K17" s="103">
        <f t="shared" si="2"/>
        <v>0</v>
      </c>
      <c r="L17" s="267">
        <f>IF(D17&lt;&gt;"",IF(D$6=Listas!$A$3,K17,H17),0)</f>
        <v>0</v>
      </c>
      <c r="M17" s="113" t="str">
        <f>IF(C17&lt;&gt;"",IF(D17="",Listas!$B$73,IF(E17="",Listas!$B$74,IF(F17=0,Listas!$B$75,IF(G17=0,Listas!$B$76,IF(I17="",Listas!$B$77,""))))),"")</f>
        <v/>
      </c>
    </row>
    <row r="18" spans="1:13" ht="15.75" customHeight="1" thickBot="1" x14ac:dyDescent="0.3">
      <c r="A18" s="390" t="s">
        <v>469</v>
      </c>
      <c r="B18" s="250"/>
      <c r="C18" s="120"/>
      <c r="D18" s="115"/>
      <c r="E18" s="116"/>
      <c r="F18" s="117"/>
      <c r="G18" s="117"/>
      <c r="H18" s="83">
        <f t="shared" si="0"/>
        <v>0</v>
      </c>
      <c r="I18" s="107"/>
      <c r="J18" s="83">
        <f t="shared" si="1"/>
        <v>0</v>
      </c>
      <c r="K18" s="104">
        <f t="shared" si="2"/>
        <v>0</v>
      </c>
      <c r="L18" s="268">
        <f>IF(D18&lt;&gt;"",IF(D$6=Listas!$A$3,K18,H18),0)</f>
        <v>0</v>
      </c>
      <c r="M18" s="113" t="str">
        <f>IF(C18&lt;&gt;"",IF(D18="",Listas!$B$73,IF(E18="",Listas!$B$74,IF(F18=0,Listas!$B$75,IF(G18=0,Listas!$B$76,IF(I18="",Listas!$B$77,""))))),"")</f>
        <v/>
      </c>
    </row>
    <row r="19" spans="1:13" ht="15.75" customHeight="1" thickBot="1" x14ac:dyDescent="0.3">
      <c r="A19" s="390" t="s">
        <v>469</v>
      </c>
      <c r="B19" s="249"/>
      <c r="C19" s="120"/>
      <c r="D19" s="115"/>
      <c r="E19" s="116"/>
      <c r="F19" s="117"/>
      <c r="G19" s="117"/>
      <c r="H19" s="84">
        <f t="shared" si="0"/>
        <v>0</v>
      </c>
      <c r="I19" s="107"/>
      <c r="J19" s="84">
        <f t="shared" si="1"/>
        <v>0</v>
      </c>
      <c r="K19" s="103">
        <f t="shared" si="2"/>
        <v>0</v>
      </c>
      <c r="L19" s="267">
        <f>IF(D19&lt;&gt;"",IF(D$6=Listas!$A$3,K19,H19),0)</f>
        <v>0</v>
      </c>
      <c r="M19" s="113" t="str">
        <f>IF(C19&lt;&gt;"",IF(D19="",Listas!$B$73,IF(E19="",Listas!$B$74,IF(F19=0,Listas!$B$75,IF(G19=0,Listas!$B$76,IF(I19="",Listas!$B$77,""))))),"")</f>
        <v/>
      </c>
    </row>
    <row r="20" spans="1:13" ht="15.75" customHeight="1" thickBot="1" x14ac:dyDescent="0.3">
      <c r="A20" s="390" t="s">
        <v>469</v>
      </c>
      <c r="B20" s="250"/>
      <c r="C20" s="120"/>
      <c r="D20" s="115"/>
      <c r="E20" s="116"/>
      <c r="F20" s="117"/>
      <c r="G20" s="117"/>
      <c r="H20" s="83">
        <f t="shared" si="0"/>
        <v>0</v>
      </c>
      <c r="I20" s="107"/>
      <c r="J20" s="83">
        <f t="shared" si="1"/>
        <v>0</v>
      </c>
      <c r="K20" s="104">
        <f t="shared" si="2"/>
        <v>0</v>
      </c>
      <c r="L20" s="268">
        <f>IF(D20&lt;&gt;"",IF(D$6=Listas!$A$3,K20,H20),0)</f>
        <v>0</v>
      </c>
      <c r="M20" s="113" t="str">
        <f>IF(C20&lt;&gt;"",IF(D20="",Listas!$B$73,IF(E20="",Listas!$B$74,IF(F20=0,Listas!$B$75,IF(G20=0,Listas!$B$76,IF(I20="",Listas!$B$77,""))))),"")</f>
        <v/>
      </c>
    </row>
    <row r="21" spans="1:13" ht="15.75" customHeight="1" thickBot="1" x14ac:dyDescent="0.3">
      <c r="A21" s="390" t="s">
        <v>469</v>
      </c>
      <c r="B21" s="249"/>
      <c r="C21" s="120"/>
      <c r="D21" s="115"/>
      <c r="E21" s="116"/>
      <c r="F21" s="117"/>
      <c r="G21" s="117"/>
      <c r="H21" s="84">
        <f t="shared" si="0"/>
        <v>0</v>
      </c>
      <c r="I21" s="107"/>
      <c r="J21" s="84">
        <f t="shared" si="1"/>
        <v>0</v>
      </c>
      <c r="K21" s="103">
        <f t="shared" si="2"/>
        <v>0</v>
      </c>
      <c r="L21" s="267">
        <f>IF(D21&lt;&gt;"",IF(D$6=Listas!$A$3,K21,H21),0)</f>
        <v>0</v>
      </c>
      <c r="M21" s="113" t="str">
        <f>IF(C21&lt;&gt;"",IF(D21="",Listas!$B$73,IF(E21="",Listas!$B$74,IF(F21=0,Listas!$B$75,IF(G21=0,Listas!$B$76,IF(I21="",Listas!$B$77,""))))),"")</f>
        <v/>
      </c>
    </row>
    <row r="22" spans="1:13" ht="15.75" customHeight="1" thickBot="1" x14ac:dyDescent="0.3">
      <c r="A22" s="390" t="s">
        <v>469</v>
      </c>
      <c r="B22" s="250"/>
      <c r="C22" s="120"/>
      <c r="D22" s="115"/>
      <c r="E22" s="116"/>
      <c r="F22" s="117"/>
      <c r="G22" s="117"/>
      <c r="H22" s="83">
        <f t="shared" si="0"/>
        <v>0</v>
      </c>
      <c r="I22" s="107"/>
      <c r="J22" s="83">
        <f t="shared" si="1"/>
        <v>0</v>
      </c>
      <c r="K22" s="104">
        <f t="shared" si="2"/>
        <v>0</v>
      </c>
      <c r="L22" s="268">
        <f>IF(D22&lt;&gt;"",IF(D$6=Listas!$A$3,K22,H22),0)</f>
        <v>0</v>
      </c>
      <c r="M22" s="113" t="str">
        <f>IF(C22&lt;&gt;"",IF(D22="",Listas!$B$73,IF(E22="",Listas!$B$74,IF(F22=0,Listas!$B$75,IF(G22=0,Listas!$B$76,IF(I22="",Listas!$B$77,""))))),"")</f>
        <v/>
      </c>
    </row>
    <row r="23" spans="1:13" ht="15.75" customHeight="1" thickBot="1" x14ac:dyDescent="0.3">
      <c r="A23" s="390" t="s">
        <v>469</v>
      </c>
      <c r="B23" s="249"/>
      <c r="C23" s="120"/>
      <c r="D23" s="115"/>
      <c r="E23" s="116"/>
      <c r="F23" s="117"/>
      <c r="G23" s="117"/>
      <c r="H23" s="84">
        <f t="shared" si="0"/>
        <v>0</v>
      </c>
      <c r="I23" s="107"/>
      <c r="J23" s="84">
        <f t="shared" si="1"/>
        <v>0</v>
      </c>
      <c r="K23" s="103">
        <f t="shared" si="2"/>
        <v>0</v>
      </c>
      <c r="L23" s="267">
        <f>IF(D23&lt;&gt;"",IF(D$6=Listas!$A$3,K23,H23),0)</f>
        <v>0</v>
      </c>
      <c r="M23" s="113" t="str">
        <f>IF(C23&lt;&gt;"",IF(D23="",Listas!$B$73,IF(E23="",Listas!$B$74,IF(F23=0,Listas!$B$75,IF(G23=0,Listas!$B$76,IF(I23="",Listas!$B$77,""))))),"")</f>
        <v/>
      </c>
    </row>
    <row r="24" spans="1:13" ht="15.75" customHeight="1" thickBot="1" x14ac:dyDescent="0.3">
      <c r="A24" s="390" t="s">
        <v>469</v>
      </c>
      <c r="B24" s="250"/>
      <c r="C24" s="120"/>
      <c r="D24" s="115"/>
      <c r="E24" s="116"/>
      <c r="F24" s="117"/>
      <c r="G24" s="117"/>
      <c r="H24" s="83">
        <f t="shared" si="0"/>
        <v>0</v>
      </c>
      <c r="I24" s="107"/>
      <c r="J24" s="83">
        <f t="shared" si="1"/>
        <v>0</v>
      </c>
      <c r="K24" s="104">
        <f t="shared" si="2"/>
        <v>0</v>
      </c>
      <c r="L24" s="268">
        <f>IF(D24&lt;&gt;"",IF(D$6=Listas!$A$3,K24,H24),0)</f>
        <v>0</v>
      </c>
      <c r="M24" s="113" t="str">
        <f>IF(C24&lt;&gt;"",IF(D24="",Listas!$B$73,IF(E24="",Listas!$B$74,IF(F24=0,Listas!$B$75,IF(G24=0,Listas!$B$76,IF(I24="",Listas!$B$77,""))))),"")</f>
        <v/>
      </c>
    </row>
    <row r="25" spans="1:13" ht="15.75" customHeight="1" thickBot="1" x14ac:dyDescent="0.3">
      <c r="A25" s="390" t="s">
        <v>469</v>
      </c>
      <c r="B25" s="249"/>
      <c r="C25" s="120"/>
      <c r="D25" s="115"/>
      <c r="E25" s="116"/>
      <c r="F25" s="117"/>
      <c r="G25" s="117"/>
      <c r="H25" s="84">
        <f t="shared" si="0"/>
        <v>0</v>
      </c>
      <c r="I25" s="107"/>
      <c r="J25" s="84">
        <f t="shared" si="1"/>
        <v>0</v>
      </c>
      <c r="K25" s="103">
        <f t="shared" si="2"/>
        <v>0</v>
      </c>
      <c r="L25" s="267">
        <f>IF(D25&lt;&gt;"",IF(D$6=Listas!$A$3,K25,H25),0)</f>
        <v>0</v>
      </c>
      <c r="M25" s="113" t="str">
        <f>IF(C25&lt;&gt;"",IF(D25="",Listas!$B$73,IF(E25="",Listas!$B$74,IF(F25=0,Listas!$B$75,IF(G25=0,Listas!$B$76,IF(I25="",Listas!$B$77,""))))),"")</f>
        <v/>
      </c>
    </row>
    <row r="26" spans="1:13" ht="15.75" customHeight="1" thickBot="1" x14ac:dyDescent="0.3">
      <c r="A26" s="390" t="s">
        <v>469</v>
      </c>
      <c r="B26" s="250"/>
      <c r="C26" s="120"/>
      <c r="D26" s="115"/>
      <c r="E26" s="116"/>
      <c r="F26" s="117"/>
      <c r="G26" s="117"/>
      <c r="H26" s="83">
        <f t="shared" si="0"/>
        <v>0</v>
      </c>
      <c r="I26" s="107"/>
      <c r="J26" s="83">
        <f t="shared" si="1"/>
        <v>0</v>
      </c>
      <c r="K26" s="104">
        <f t="shared" si="2"/>
        <v>0</v>
      </c>
      <c r="L26" s="268">
        <f>IF(D26&lt;&gt;"",IF(D$6=Listas!$A$3,K26,H26),0)</f>
        <v>0</v>
      </c>
      <c r="M26" s="113" t="str">
        <f>IF(C26&lt;&gt;"",IF(D26="",Listas!$B$73,IF(E26="",Listas!$B$74,IF(F26=0,Listas!$B$75,IF(G26=0,Listas!$B$76,IF(I26="",Listas!$B$77,""))))),"")</f>
        <v/>
      </c>
    </row>
    <row r="27" spans="1:13" ht="15.75" customHeight="1" thickBot="1" x14ac:dyDescent="0.3">
      <c r="A27" s="390" t="s">
        <v>469</v>
      </c>
      <c r="B27" s="249"/>
      <c r="C27" s="120"/>
      <c r="D27" s="115"/>
      <c r="E27" s="116"/>
      <c r="F27" s="117"/>
      <c r="G27" s="117"/>
      <c r="H27" s="84">
        <f t="shared" si="0"/>
        <v>0</v>
      </c>
      <c r="I27" s="107"/>
      <c r="J27" s="84">
        <f t="shared" si="1"/>
        <v>0</v>
      </c>
      <c r="K27" s="103">
        <f t="shared" si="2"/>
        <v>0</v>
      </c>
      <c r="L27" s="267">
        <f>IF(D27&lt;&gt;"",IF(D$6=Listas!$A$3,K27,H27),0)</f>
        <v>0</v>
      </c>
      <c r="M27" s="113" t="str">
        <f>IF(C27&lt;&gt;"",IF(D27="",Listas!$B$73,IF(E27="",Listas!$B$74,IF(F27=0,Listas!$B$75,IF(G27=0,Listas!$B$76,IF(I27="",Listas!$B$77,""))))),"")</f>
        <v/>
      </c>
    </row>
    <row r="28" spans="1:13" ht="15.75" customHeight="1" thickBot="1" x14ac:dyDescent="0.3">
      <c r="A28" s="390" t="s">
        <v>469</v>
      </c>
      <c r="B28" s="250"/>
      <c r="C28" s="120"/>
      <c r="D28" s="115"/>
      <c r="E28" s="116"/>
      <c r="F28" s="117"/>
      <c r="G28" s="117"/>
      <c r="H28" s="83">
        <f t="shared" si="0"/>
        <v>0</v>
      </c>
      <c r="I28" s="107"/>
      <c r="J28" s="83">
        <f t="shared" si="1"/>
        <v>0</v>
      </c>
      <c r="K28" s="104">
        <f t="shared" si="2"/>
        <v>0</v>
      </c>
      <c r="L28" s="268">
        <f>IF(D28&lt;&gt;"",IF(D$6=Listas!$A$3,K28,H28),0)</f>
        <v>0</v>
      </c>
      <c r="M28" s="113" t="str">
        <f>IF(C28&lt;&gt;"",IF(D28="",Listas!$B$73,IF(E28="",Listas!$B$74,IF(F28=0,Listas!$B$75,IF(G28=0,Listas!$B$76,IF(I28="",Listas!$B$77,""))))),"")</f>
        <v/>
      </c>
    </row>
    <row r="29" spans="1:13" ht="15.75" customHeight="1" thickBot="1" x14ac:dyDescent="0.3">
      <c r="A29" s="390" t="s">
        <v>469</v>
      </c>
      <c r="B29" s="249"/>
      <c r="C29" s="120"/>
      <c r="D29" s="115"/>
      <c r="E29" s="116"/>
      <c r="F29" s="117"/>
      <c r="G29" s="117"/>
      <c r="H29" s="84">
        <f t="shared" si="0"/>
        <v>0</v>
      </c>
      <c r="I29" s="107"/>
      <c r="J29" s="84">
        <f t="shared" si="1"/>
        <v>0</v>
      </c>
      <c r="K29" s="103">
        <f t="shared" si="2"/>
        <v>0</v>
      </c>
      <c r="L29" s="267">
        <f>IF(D29&lt;&gt;"",IF(D$6=Listas!$A$3,K29,H29),0)</f>
        <v>0</v>
      </c>
      <c r="M29" s="113" t="str">
        <f>IF(C29&lt;&gt;"",IF(D29="",Listas!$B$73,IF(E29="",Listas!$B$74,IF(F29=0,Listas!$B$75,IF(G29=0,Listas!$B$76,IF(I29="",Listas!$B$77,""))))),"")</f>
        <v/>
      </c>
    </row>
    <row r="30" spans="1:13" ht="15.75" customHeight="1" thickBot="1" x14ac:dyDescent="0.3">
      <c r="A30" s="390" t="s">
        <v>469</v>
      </c>
      <c r="B30" s="250"/>
      <c r="C30" s="120"/>
      <c r="D30" s="115"/>
      <c r="E30" s="116"/>
      <c r="F30" s="117"/>
      <c r="G30" s="117"/>
      <c r="H30" s="83">
        <f t="shared" si="0"/>
        <v>0</v>
      </c>
      <c r="I30" s="107"/>
      <c r="J30" s="83">
        <f t="shared" si="1"/>
        <v>0</v>
      </c>
      <c r="K30" s="104">
        <f t="shared" si="2"/>
        <v>0</v>
      </c>
      <c r="L30" s="268">
        <f>IF(D30&lt;&gt;"",IF(D$6=Listas!$A$3,K30,H30),0)</f>
        <v>0</v>
      </c>
      <c r="M30" s="113" t="str">
        <f>IF(C30&lt;&gt;"",IF(D30="",Listas!$B$73,IF(E30="",Listas!$B$74,IF(F30=0,Listas!$B$75,IF(G30=0,Listas!$B$76,IF(I30="",Listas!$B$77,""))))),"")</f>
        <v/>
      </c>
    </row>
    <row r="31" spans="1:13" ht="15.75" customHeight="1" thickBot="1" x14ac:dyDescent="0.3">
      <c r="A31" s="390" t="s">
        <v>469</v>
      </c>
      <c r="B31" s="249"/>
      <c r="C31" s="120"/>
      <c r="D31" s="115"/>
      <c r="E31" s="116"/>
      <c r="F31" s="117"/>
      <c r="G31" s="117"/>
      <c r="H31" s="84">
        <f t="shared" si="0"/>
        <v>0</v>
      </c>
      <c r="I31" s="107"/>
      <c r="J31" s="84">
        <f t="shared" si="1"/>
        <v>0</v>
      </c>
      <c r="K31" s="103">
        <f t="shared" si="2"/>
        <v>0</v>
      </c>
      <c r="L31" s="267">
        <f>IF(D31&lt;&gt;"",IF(D$6=Listas!$A$3,K31,H31),0)</f>
        <v>0</v>
      </c>
      <c r="M31" s="113" t="str">
        <f>IF(C31&lt;&gt;"",IF(D31="",Listas!$B$73,IF(E31="",Listas!$B$74,IF(F31=0,Listas!$B$75,IF(G31=0,Listas!$B$76,IF(I31="",Listas!$B$77,""))))),"")</f>
        <v/>
      </c>
    </row>
    <row r="32" spans="1:13" ht="15.75" customHeight="1" thickBot="1" x14ac:dyDescent="0.3">
      <c r="A32" s="390" t="s">
        <v>469</v>
      </c>
      <c r="B32" s="250"/>
      <c r="C32" s="120"/>
      <c r="D32" s="115"/>
      <c r="E32" s="116"/>
      <c r="F32" s="117"/>
      <c r="G32" s="117"/>
      <c r="H32" s="83">
        <f t="shared" si="0"/>
        <v>0</v>
      </c>
      <c r="I32" s="107"/>
      <c r="J32" s="83">
        <f t="shared" si="1"/>
        <v>0</v>
      </c>
      <c r="K32" s="104">
        <f t="shared" si="2"/>
        <v>0</v>
      </c>
      <c r="L32" s="268">
        <f>IF(D32&lt;&gt;"",IF(D$6=Listas!$A$3,K32,H32),0)</f>
        <v>0</v>
      </c>
      <c r="M32" s="113" t="str">
        <f>IF(C32&lt;&gt;"",IF(D32="",Listas!$B$73,IF(E32="",Listas!$B$74,IF(F32=0,Listas!$B$75,IF(G32=0,Listas!$B$76,IF(I32="",Listas!$B$77,""))))),"")</f>
        <v/>
      </c>
    </row>
    <row r="33" spans="1:14" ht="15.75" customHeight="1" thickBot="1" x14ac:dyDescent="0.3">
      <c r="A33" s="390" t="s">
        <v>469</v>
      </c>
      <c r="B33" s="249"/>
      <c r="C33" s="120"/>
      <c r="D33" s="115"/>
      <c r="E33" s="116"/>
      <c r="F33" s="117"/>
      <c r="G33" s="117"/>
      <c r="H33" s="84">
        <f t="shared" si="0"/>
        <v>0</v>
      </c>
      <c r="I33" s="107"/>
      <c r="J33" s="84">
        <f t="shared" si="1"/>
        <v>0</v>
      </c>
      <c r="K33" s="103">
        <f t="shared" si="2"/>
        <v>0</v>
      </c>
      <c r="L33" s="267">
        <f>IF(D33&lt;&gt;"",IF(D$6=Listas!$A$3,K33,H33),0)</f>
        <v>0</v>
      </c>
      <c r="M33" s="113" t="str">
        <f>IF(C33&lt;&gt;"",IF(D33="",Listas!$B$73,IF(E33="",Listas!$B$74,IF(F33=0,Listas!$B$75,IF(G33=0,Listas!$B$76,IF(I33="",Listas!$B$77,""))))),"")</f>
        <v/>
      </c>
    </row>
    <row r="34" spans="1:14" ht="15.75" customHeight="1" thickBot="1" x14ac:dyDescent="0.3">
      <c r="A34" s="390" t="s">
        <v>469</v>
      </c>
      <c r="B34" s="250"/>
      <c r="C34" s="120"/>
      <c r="D34" s="115"/>
      <c r="E34" s="116"/>
      <c r="F34" s="117"/>
      <c r="G34" s="117"/>
      <c r="H34" s="83">
        <f t="shared" si="0"/>
        <v>0</v>
      </c>
      <c r="I34" s="107"/>
      <c r="J34" s="83">
        <f t="shared" si="1"/>
        <v>0</v>
      </c>
      <c r="K34" s="104">
        <f t="shared" si="2"/>
        <v>0</v>
      </c>
      <c r="L34" s="268">
        <f>IF(D34&lt;&gt;"",IF(D$6=Listas!$A$3,K34,H34),0)</f>
        <v>0</v>
      </c>
      <c r="M34" s="113" t="str">
        <f>IF(C34&lt;&gt;"",IF(D34="",Listas!$B$73,IF(E34="",Listas!$B$74,IF(F34=0,Listas!$B$75,IF(G34=0,Listas!$B$76,IF(I34="",Listas!$B$77,""))))),"")</f>
        <v/>
      </c>
    </row>
    <row r="35" spans="1:14" ht="15.75" customHeight="1" thickBot="1" x14ac:dyDescent="0.3">
      <c r="A35" s="390" t="s">
        <v>469</v>
      </c>
      <c r="B35" s="249"/>
      <c r="C35" s="120"/>
      <c r="D35" s="115"/>
      <c r="E35" s="116"/>
      <c r="F35" s="117"/>
      <c r="G35" s="117"/>
      <c r="H35" s="84">
        <f t="shared" si="0"/>
        <v>0</v>
      </c>
      <c r="I35" s="107"/>
      <c r="J35" s="84">
        <f t="shared" si="1"/>
        <v>0</v>
      </c>
      <c r="K35" s="103">
        <f t="shared" si="2"/>
        <v>0</v>
      </c>
      <c r="L35" s="267">
        <f>IF(D35&lt;&gt;"",IF(D$6=Listas!$A$3,K35,H35),0)</f>
        <v>0</v>
      </c>
      <c r="M35" s="113" t="str">
        <f>IF(C35&lt;&gt;"",IF(D35="",Listas!$B$73,IF(E35="",Listas!$B$74,IF(F35=0,Listas!$B$75,IF(G35=0,Listas!$B$76,IF(I35="",Listas!$B$77,""))))),"")</f>
        <v/>
      </c>
    </row>
    <row r="36" spans="1:14" ht="15.75" customHeight="1" thickBot="1" x14ac:dyDescent="0.3">
      <c r="A36" s="390" t="s">
        <v>469</v>
      </c>
      <c r="B36" s="250"/>
      <c r="C36" s="120"/>
      <c r="D36" s="115"/>
      <c r="E36" s="116"/>
      <c r="F36" s="117"/>
      <c r="G36" s="117"/>
      <c r="H36" s="83">
        <f t="shared" si="0"/>
        <v>0</v>
      </c>
      <c r="I36" s="107"/>
      <c r="J36" s="83">
        <f t="shared" si="1"/>
        <v>0</v>
      </c>
      <c r="K36" s="104">
        <f t="shared" si="2"/>
        <v>0</v>
      </c>
      <c r="L36" s="268">
        <f>IF(D36&lt;&gt;"",IF(D$6=Listas!$A$3,K36,H36),0)</f>
        <v>0</v>
      </c>
      <c r="M36" s="113" t="str">
        <f>IF(C36&lt;&gt;"",IF(D36="",Listas!$B$73,IF(E36="",Listas!$B$74,IF(F36=0,Listas!$B$75,IF(G36=0,Listas!$B$76,IF(I36="",Listas!$B$77,""))))),"")</f>
        <v/>
      </c>
    </row>
    <row r="37" spans="1:14" ht="15.75" customHeight="1" thickBot="1" x14ac:dyDescent="0.3">
      <c r="A37" s="390" t="s">
        <v>469</v>
      </c>
      <c r="B37" s="249"/>
      <c r="C37" s="120"/>
      <c r="D37" s="115"/>
      <c r="E37" s="116"/>
      <c r="F37" s="117"/>
      <c r="G37" s="117"/>
      <c r="H37" s="84">
        <f t="shared" si="0"/>
        <v>0</v>
      </c>
      <c r="I37" s="107"/>
      <c r="J37" s="84">
        <f t="shared" si="1"/>
        <v>0</v>
      </c>
      <c r="K37" s="103">
        <f t="shared" si="2"/>
        <v>0</v>
      </c>
      <c r="L37" s="267">
        <f>IF(D37&lt;&gt;"",IF(D$6=Listas!$A$3,K37,H37),0)</f>
        <v>0</v>
      </c>
      <c r="M37" s="113" t="str">
        <f>IF(C37&lt;&gt;"",IF(D37="",Listas!$B$73,IF(E37="",Listas!$B$74,IF(F37=0,Listas!$B$75,IF(G37=0,Listas!$B$76,IF(I37="",Listas!$B$77,""))))),"")</f>
        <v/>
      </c>
    </row>
    <row r="38" spans="1:14" ht="15.75" customHeight="1" thickBot="1" x14ac:dyDescent="0.3">
      <c r="A38" s="390" t="s">
        <v>469</v>
      </c>
      <c r="B38" s="250"/>
      <c r="C38" s="120"/>
      <c r="D38" s="115"/>
      <c r="E38" s="116"/>
      <c r="F38" s="117"/>
      <c r="G38" s="117"/>
      <c r="H38" s="83">
        <f t="shared" si="0"/>
        <v>0</v>
      </c>
      <c r="I38" s="107"/>
      <c r="J38" s="83">
        <f t="shared" si="1"/>
        <v>0</v>
      </c>
      <c r="K38" s="104">
        <f t="shared" si="2"/>
        <v>0</v>
      </c>
      <c r="L38" s="268">
        <f>IF(D38&lt;&gt;"",IF(D$6=Listas!$A$3,K38,H38),0)</f>
        <v>0</v>
      </c>
      <c r="M38" s="113" t="str">
        <f>IF(C38&lt;&gt;"",IF(D38="",Listas!$B$73,IF(E38="",Listas!$B$74,IF(F38=0,Listas!$B$75,IF(G38=0,Listas!$B$76,IF(I38="",Listas!$B$77,""))))),"")</f>
        <v/>
      </c>
    </row>
    <row r="39" spans="1:14" ht="15.75" customHeight="1" thickBot="1" x14ac:dyDescent="0.3">
      <c r="A39" s="390" t="s">
        <v>469</v>
      </c>
      <c r="B39" s="249"/>
      <c r="C39" s="120"/>
      <c r="D39" s="115"/>
      <c r="E39" s="116"/>
      <c r="F39" s="117"/>
      <c r="G39" s="117"/>
      <c r="H39" s="84">
        <f t="shared" si="0"/>
        <v>0</v>
      </c>
      <c r="I39" s="107"/>
      <c r="J39" s="84">
        <f t="shared" si="1"/>
        <v>0</v>
      </c>
      <c r="K39" s="103">
        <f t="shared" si="2"/>
        <v>0</v>
      </c>
      <c r="L39" s="267">
        <f>IF(D39&lt;&gt;"",IF(D$6=Listas!$A$3,K39,H39),0)</f>
        <v>0</v>
      </c>
      <c r="M39" s="113" t="str">
        <f>IF(C39&lt;&gt;"",IF(D39="",Listas!$B$73,IF(E39="",Listas!$B$74,IF(F39=0,Listas!$B$75,IF(G39=0,Listas!$B$76,IF(I39="",Listas!$B$77,""))))),"")</f>
        <v/>
      </c>
    </row>
    <row r="40" spans="1:14" ht="15.75" customHeight="1" thickBot="1" x14ac:dyDescent="0.3">
      <c r="A40" s="390" t="s">
        <v>469</v>
      </c>
      <c r="B40" s="250"/>
      <c r="C40" s="120"/>
      <c r="D40" s="115"/>
      <c r="E40" s="116"/>
      <c r="F40" s="117"/>
      <c r="G40" s="117"/>
      <c r="H40" s="83">
        <f t="shared" si="0"/>
        <v>0</v>
      </c>
      <c r="I40" s="107"/>
      <c r="J40" s="83">
        <f t="shared" si="1"/>
        <v>0</v>
      </c>
      <c r="K40" s="104">
        <f t="shared" si="2"/>
        <v>0</v>
      </c>
      <c r="L40" s="268">
        <f>IF(D40&lt;&gt;"",IF(D$6=Listas!$A$3,K40,H40),0)</f>
        <v>0</v>
      </c>
      <c r="M40" s="113" t="str">
        <f>IF(C40&lt;&gt;"",IF(D40="",Listas!$B$73,IF(E40="",Listas!$B$74,IF(F40=0,Listas!$B$75,IF(G40=0,Listas!$B$76,IF(I40="",Listas!$B$77,""))))),"")</f>
        <v/>
      </c>
    </row>
    <row r="41" spans="1:14" s="28" customFormat="1" ht="15.75" thickBot="1" x14ac:dyDescent="0.3">
      <c r="A41" s="374" t="s">
        <v>470</v>
      </c>
      <c r="B41" s="257" t="s">
        <v>460</v>
      </c>
      <c r="C41" s="121"/>
      <c r="D41" s="118"/>
      <c r="E41" s="119"/>
      <c r="F41" s="119"/>
      <c r="G41" s="119"/>
      <c r="H41" s="96">
        <f>SUM(H42:H47)</f>
        <v>0</v>
      </c>
      <c r="I41" s="96"/>
      <c r="J41" s="96">
        <f>SUM(J42:J47)</f>
        <v>0</v>
      </c>
      <c r="K41" s="96">
        <f>SUM(K42:K47)</f>
        <v>0</v>
      </c>
      <c r="L41" s="266">
        <f>SUM(L42:L47)</f>
        <v>0</v>
      </c>
      <c r="M41" s="113"/>
      <c r="N41" s="110"/>
    </row>
    <row r="42" spans="1:14" ht="15.75" customHeight="1" thickBot="1" x14ac:dyDescent="0.3">
      <c r="A42" s="390" t="s">
        <v>470</v>
      </c>
      <c r="B42" s="249"/>
      <c r="C42" s="120"/>
      <c r="D42" s="115"/>
      <c r="E42" s="116"/>
      <c r="F42" s="117"/>
      <c r="G42" s="117"/>
      <c r="H42" s="84">
        <f t="shared" ref="H42:H47" si="3">G42*F42</f>
        <v>0</v>
      </c>
      <c r="I42" s="107"/>
      <c r="J42" s="84">
        <f t="shared" ref="J42:J47" si="4">H42*I42</f>
        <v>0</v>
      </c>
      <c r="K42" s="103">
        <f t="shared" si="2"/>
        <v>0</v>
      </c>
      <c r="L42" s="267">
        <f>IF(D42&lt;&gt;"",IF(D$6=Listas!$A$3,K42,H42),0)</f>
        <v>0</v>
      </c>
      <c r="M42" s="113" t="str">
        <f>IF(C42&lt;&gt;"",IF(D42="",Listas!$B$73,IF(E42="",Listas!$B$74,IF(F42=0,Listas!$B$75,IF(G42=0,Listas!$B$76,IF(I42="",Listas!$B$77,""))))),"")</f>
        <v/>
      </c>
    </row>
    <row r="43" spans="1:14" ht="15.75" customHeight="1" thickBot="1" x14ac:dyDescent="0.3">
      <c r="A43" s="390" t="s">
        <v>470</v>
      </c>
      <c r="B43" s="250"/>
      <c r="C43" s="120"/>
      <c r="D43" s="115"/>
      <c r="E43" s="116"/>
      <c r="F43" s="117"/>
      <c r="G43" s="117"/>
      <c r="H43" s="83">
        <f t="shared" si="3"/>
        <v>0</v>
      </c>
      <c r="I43" s="108"/>
      <c r="J43" s="83">
        <f>H43*I43</f>
        <v>0</v>
      </c>
      <c r="K43" s="104">
        <f t="shared" si="2"/>
        <v>0</v>
      </c>
      <c r="L43" s="268">
        <f>IF(D43&lt;&gt;"",IF(D$6=Listas!$A$3,K43,H43),0)</f>
        <v>0</v>
      </c>
      <c r="M43" s="113" t="str">
        <f>IF(C43&lt;&gt;"",IF(D43="",Listas!$B$73,IF(E43="",Listas!$B$74,IF(F43=0,Listas!$B$75,IF(G43=0,Listas!$B$76,IF(I43="",Listas!$B$77,""))))),"")</f>
        <v/>
      </c>
    </row>
    <row r="44" spans="1:14" ht="15.75" customHeight="1" thickBot="1" x14ac:dyDescent="0.3">
      <c r="A44" s="390" t="s">
        <v>470</v>
      </c>
      <c r="B44" s="249"/>
      <c r="C44" s="120"/>
      <c r="D44" s="115"/>
      <c r="E44" s="116"/>
      <c r="F44" s="117"/>
      <c r="G44" s="117"/>
      <c r="H44" s="84">
        <f t="shared" si="3"/>
        <v>0</v>
      </c>
      <c r="I44" s="107"/>
      <c r="J44" s="84">
        <f>H44*I44</f>
        <v>0</v>
      </c>
      <c r="K44" s="103">
        <f t="shared" si="2"/>
        <v>0</v>
      </c>
      <c r="L44" s="267">
        <f>IF(D44&lt;&gt;"",IF(D$6=Listas!$A$3,K44,H44),0)</f>
        <v>0</v>
      </c>
      <c r="M44" s="113" t="str">
        <f>IF(C44&lt;&gt;"",IF(D44="",Listas!$B$73,IF(E44="",Listas!$B$74,IF(F44=0,Listas!$B$75,IF(G44=0,Listas!$B$76,IF(I44="",Listas!$B$77,""))))),"")</f>
        <v/>
      </c>
    </row>
    <row r="45" spans="1:14" ht="15.75" customHeight="1" thickBot="1" x14ac:dyDescent="0.3">
      <c r="A45" s="390" t="s">
        <v>470</v>
      </c>
      <c r="B45" s="250"/>
      <c r="C45" s="120"/>
      <c r="D45" s="115"/>
      <c r="E45" s="116"/>
      <c r="F45" s="117"/>
      <c r="G45" s="117"/>
      <c r="H45" s="83">
        <f t="shared" si="3"/>
        <v>0</v>
      </c>
      <c r="I45" s="108"/>
      <c r="J45" s="83">
        <f t="shared" si="4"/>
        <v>0</v>
      </c>
      <c r="K45" s="104">
        <f t="shared" si="2"/>
        <v>0</v>
      </c>
      <c r="L45" s="268">
        <f>IF(D45&lt;&gt;"",IF(D$6=Listas!$A$3,K45,H45),0)</f>
        <v>0</v>
      </c>
      <c r="M45" s="113" t="str">
        <f>IF(C45&lt;&gt;"",IF(D45="",Listas!$B$73,IF(E45="",Listas!$B$74,IF(F45=0,Listas!$B$75,IF(G45=0,Listas!$B$76,IF(I45="",Listas!$B$77,""))))),"")</f>
        <v/>
      </c>
    </row>
    <row r="46" spans="1:14" ht="15.75" customHeight="1" thickBot="1" x14ac:dyDescent="0.3">
      <c r="A46" s="390" t="s">
        <v>470</v>
      </c>
      <c r="B46" s="249"/>
      <c r="C46" s="120"/>
      <c r="D46" s="115"/>
      <c r="E46" s="116"/>
      <c r="F46" s="117"/>
      <c r="G46" s="117"/>
      <c r="H46" s="84">
        <f t="shared" si="3"/>
        <v>0</v>
      </c>
      <c r="I46" s="107"/>
      <c r="J46" s="84">
        <f t="shared" si="4"/>
        <v>0</v>
      </c>
      <c r="K46" s="103">
        <f t="shared" si="2"/>
        <v>0</v>
      </c>
      <c r="L46" s="267">
        <f>IF(D46&lt;&gt;"",IF(D$6=Listas!$A$3,K46,H46),0)</f>
        <v>0</v>
      </c>
      <c r="M46" s="113" t="str">
        <f>IF(C46&lt;&gt;"",IF(D46="",Listas!$B$73,IF(E46="",Listas!$B$74,IF(F46=0,Listas!$B$75,IF(G46=0,Listas!$B$76,IF(I46="",Listas!$B$77,""))))),"")</f>
        <v/>
      </c>
    </row>
    <row r="47" spans="1:14" ht="15.75" customHeight="1" thickBot="1" x14ac:dyDescent="0.3">
      <c r="A47" s="390" t="s">
        <v>470</v>
      </c>
      <c r="B47" s="250"/>
      <c r="C47" s="120"/>
      <c r="D47" s="115"/>
      <c r="E47" s="116"/>
      <c r="F47" s="117"/>
      <c r="G47" s="117"/>
      <c r="H47" s="83">
        <f t="shared" si="3"/>
        <v>0</v>
      </c>
      <c r="I47" s="108"/>
      <c r="J47" s="83">
        <f t="shared" si="4"/>
        <v>0</v>
      </c>
      <c r="K47" s="104">
        <f t="shared" si="2"/>
        <v>0</v>
      </c>
      <c r="L47" s="268">
        <f>IF(D47&lt;&gt;"",IF(D$6=Listas!$A$3,K47,H47),0)</f>
        <v>0</v>
      </c>
      <c r="M47" s="113" t="str">
        <f>IF(C47&lt;&gt;"",IF(D47="",Listas!$B$73,IF(E47="",Listas!$B$74,IF(F47=0,Listas!$B$75,IF(G47=0,Listas!$B$76,IF(I47="",Listas!$B$77,""))))),"")</f>
        <v/>
      </c>
    </row>
    <row r="48" spans="1:14" s="28" customFormat="1" ht="15.75" thickBot="1" x14ac:dyDescent="0.3">
      <c r="A48" s="374" t="s">
        <v>468</v>
      </c>
      <c r="B48" s="257" t="s">
        <v>446</v>
      </c>
      <c r="C48" s="121"/>
      <c r="D48" s="118"/>
      <c r="E48" s="119"/>
      <c r="F48" s="119"/>
      <c r="G48" s="119"/>
      <c r="H48" s="96">
        <f>SUM(H49:H53)</f>
        <v>0</v>
      </c>
      <c r="I48" s="96"/>
      <c r="J48" s="96">
        <f>SUM(J49:J53)</f>
        <v>0</v>
      </c>
      <c r="K48" s="96">
        <f>SUM(K49:K53)</f>
        <v>0</v>
      </c>
      <c r="L48" s="266"/>
      <c r="M48" s="113"/>
      <c r="N48" s="110"/>
    </row>
    <row r="49" spans="1:14" ht="15.75" customHeight="1" thickBot="1" x14ac:dyDescent="0.3">
      <c r="A49" s="390" t="s">
        <v>468</v>
      </c>
      <c r="B49" s="249"/>
      <c r="C49" s="120"/>
      <c r="D49" s="115"/>
      <c r="E49" s="116"/>
      <c r="F49" s="117"/>
      <c r="G49" s="117"/>
      <c r="H49" s="84">
        <f t="shared" ref="H49:H53" si="5">G49*F49</f>
        <v>0</v>
      </c>
      <c r="I49" s="107"/>
      <c r="J49" s="84">
        <f t="shared" ref="J49:J53" si="6">H49*I49</f>
        <v>0</v>
      </c>
      <c r="K49" s="103">
        <f t="shared" si="2"/>
        <v>0</v>
      </c>
      <c r="L49" s="258"/>
      <c r="M49" s="113" t="str">
        <f>IF(C49&lt;&gt;"",IF(D49="",Listas!$B$73,IF(E49="",Listas!$B$74,IF(F49=0,Listas!$B$75,IF(G49=0,Listas!$B$76,IF(I49="",Listas!$B$77,""))))),"")</f>
        <v/>
      </c>
    </row>
    <row r="50" spans="1:14" ht="15.75" customHeight="1" thickBot="1" x14ac:dyDescent="0.3">
      <c r="A50" s="390" t="s">
        <v>468</v>
      </c>
      <c r="B50" s="250"/>
      <c r="C50" s="120"/>
      <c r="D50" s="115"/>
      <c r="E50" s="116"/>
      <c r="F50" s="117"/>
      <c r="G50" s="117"/>
      <c r="H50" s="83">
        <f t="shared" si="5"/>
        <v>0</v>
      </c>
      <c r="I50" s="107"/>
      <c r="J50" s="83">
        <f t="shared" si="6"/>
        <v>0</v>
      </c>
      <c r="K50" s="104">
        <f t="shared" si="2"/>
        <v>0</v>
      </c>
      <c r="L50" s="259"/>
      <c r="M50" s="113" t="str">
        <f>IF(C50&lt;&gt;"",IF(D50="",Listas!$B$73,IF(E50="",Listas!$B$74,IF(F50=0,Listas!$B$75,IF(G50=0,Listas!$B$76,IF(I50="",Listas!$B$77,""))))),"")</f>
        <v/>
      </c>
    </row>
    <row r="51" spans="1:14" ht="15.75" customHeight="1" thickBot="1" x14ac:dyDescent="0.3">
      <c r="A51" s="390" t="s">
        <v>468</v>
      </c>
      <c r="B51" s="249"/>
      <c r="C51" s="120"/>
      <c r="D51" s="115"/>
      <c r="E51" s="116"/>
      <c r="F51" s="117"/>
      <c r="G51" s="117"/>
      <c r="H51" s="84">
        <f t="shared" si="5"/>
        <v>0</v>
      </c>
      <c r="I51" s="107"/>
      <c r="J51" s="84">
        <f t="shared" si="6"/>
        <v>0</v>
      </c>
      <c r="K51" s="103">
        <f t="shared" si="2"/>
        <v>0</v>
      </c>
      <c r="L51" s="258"/>
      <c r="M51" s="113" t="str">
        <f>IF(C51&lt;&gt;"",IF(D51="",Listas!$B$73,IF(E51="",Listas!$B$74,IF(F51=0,Listas!$B$75,IF(G51=0,Listas!$B$76,IF(I51="",Listas!$B$77,""))))),"")</f>
        <v/>
      </c>
    </row>
    <row r="52" spans="1:14" ht="15.75" customHeight="1" thickBot="1" x14ac:dyDescent="0.3">
      <c r="A52" s="390" t="s">
        <v>468</v>
      </c>
      <c r="B52" s="250"/>
      <c r="C52" s="120"/>
      <c r="D52" s="115"/>
      <c r="E52" s="116"/>
      <c r="F52" s="117"/>
      <c r="G52" s="117"/>
      <c r="H52" s="83">
        <f t="shared" si="5"/>
        <v>0</v>
      </c>
      <c r="I52" s="107"/>
      <c r="J52" s="83">
        <f t="shared" si="6"/>
        <v>0</v>
      </c>
      <c r="K52" s="104">
        <f t="shared" si="2"/>
        <v>0</v>
      </c>
      <c r="L52" s="259"/>
      <c r="M52" s="113" t="str">
        <f>IF(C52&lt;&gt;"",IF(D52="",Listas!$B$73,IF(E52="",Listas!$B$74,IF(F52=0,Listas!$B$75,IF(G52=0,Listas!$B$76,IF(I52="",Listas!$B$77,""))))),"")</f>
        <v/>
      </c>
    </row>
    <row r="53" spans="1:14" ht="15.75" customHeight="1" thickBot="1" x14ac:dyDescent="0.3">
      <c r="A53" s="390" t="s">
        <v>468</v>
      </c>
      <c r="B53" s="260"/>
      <c r="C53" s="269"/>
      <c r="D53" s="270"/>
      <c r="E53" s="271"/>
      <c r="F53" s="272"/>
      <c r="G53" s="272"/>
      <c r="H53" s="263">
        <f t="shared" si="5"/>
        <v>0</v>
      </c>
      <c r="I53" s="273"/>
      <c r="J53" s="263">
        <f t="shared" si="6"/>
        <v>0</v>
      </c>
      <c r="K53" s="274">
        <f t="shared" si="2"/>
        <v>0</v>
      </c>
      <c r="L53" s="265"/>
      <c r="M53" s="113" t="str">
        <f>IF(C53&lt;&gt;"",IF(D53="",Listas!$B$73,IF(E53="",Listas!$B$74,IF(F53=0,Listas!$B$75,IF(G53=0,Listas!$B$76,IF(I53="",Listas!$B$77,""))))),"")</f>
        <v/>
      </c>
    </row>
    <row r="54" spans="1:14" x14ac:dyDescent="0.25">
      <c r="A54" s="391"/>
      <c r="B54" s="27"/>
      <c r="C54" s="27"/>
      <c r="D54" s="27"/>
      <c r="E54" s="29"/>
      <c r="F54" s="29"/>
      <c r="G54" s="29"/>
      <c r="H54" s="29"/>
      <c r="J54" s="29"/>
      <c r="K54" s="29"/>
      <c r="L54" s="29"/>
    </row>
    <row r="55" spans="1:14" x14ac:dyDescent="0.25">
      <c r="A55" s="391"/>
      <c r="B55" s="27"/>
      <c r="C55" s="27"/>
      <c r="D55" s="27"/>
      <c r="E55" s="29"/>
      <c r="F55" s="29"/>
      <c r="G55" s="29"/>
      <c r="H55" s="29"/>
      <c r="J55" s="29"/>
      <c r="K55" s="29"/>
      <c r="L55" s="29"/>
    </row>
    <row r="56" spans="1:14" x14ac:dyDescent="0.25">
      <c r="A56" s="391"/>
      <c r="B56" s="27"/>
      <c r="C56" s="27"/>
      <c r="D56" s="27"/>
      <c r="E56" s="29"/>
      <c r="F56" s="29"/>
      <c r="G56" s="29"/>
      <c r="H56" s="29"/>
      <c r="J56" s="29"/>
      <c r="K56" s="29"/>
      <c r="L56" s="29"/>
    </row>
    <row r="57" spans="1:14" x14ac:dyDescent="0.25">
      <c r="A57" s="391"/>
      <c r="B57" s="27"/>
      <c r="C57" s="27"/>
      <c r="D57" s="27"/>
      <c r="E57" s="29"/>
      <c r="F57" s="29"/>
      <c r="G57" s="29"/>
      <c r="H57" s="29"/>
      <c r="J57" s="29"/>
      <c r="K57" s="29"/>
      <c r="L57" s="29"/>
    </row>
    <row r="58" spans="1:14" x14ac:dyDescent="0.25">
      <c r="A58" s="391"/>
      <c r="B58" s="27"/>
      <c r="C58" s="27"/>
      <c r="D58" s="27"/>
      <c r="E58" s="29"/>
      <c r="F58" s="29"/>
      <c r="G58" s="29"/>
      <c r="H58" s="29"/>
      <c r="J58" s="29"/>
      <c r="K58" s="29"/>
      <c r="L58" s="29"/>
    </row>
    <row r="59" spans="1:14" x14ac:dyDescent="0.25">
      <c r="A59" s="391"/>
      <c r="B59" s="27"/>
      <c r="C59" s="27"/>
      <c r="D59" s="27"/>
      <c r="E59" s="29"/>
      <c r="F59" s="29"/>
      <c r="G59" s="29"/>
      <c r="H59" s="29"/>
      <c r="J59" s="29"/>
      <c r="K59" s="29"/>
      <c r="L59" s="29"/>
    </row>
    <row r="60" spans="1:14" x14ac:dyDescent="0.25">
      <c r="A60" s="391"/>
      <c r="B60" s="27"/>
      <c r="C60" s="27"/>
      <c r="D60" s="27"/>
      <c r="E60" s="29"/>
      <c r="F60" s="29"/>
      <c r="G60" s="29"/>
      <c r="H60" s="29"/>
      <c r="J60" s="29"/>
      <c r="K60" s="29"/>
      <c r="L60" s="29"/>
    </row>
    <row r="61" spans="1:14" x14ac:dyDescent="0.25">
      <c r="A61" s="391"/>
      <c r="B61" s="27"/>
      <c r="C61" s="27"/>
      <c r="D61" s="27"/>
      <c r="E61" s="29"/>
      <c r="F61" s="29"/>
      <c r="G61" s="29"/>
      <c r="H61" s="29"/>
      <c r="J61" s="29"/>
      <c r="K61" s="29"/>
      <c r="L61" s="29"/>
    </row>
    <row r="62" spans="1:14" x14ac:dyDescent="0.25">
      <c r="A62" s="391"/>
      <c r="B62" s="27"/>
      <c r="C62" s="27"/>
      <c r="D62" s="27"/>
      <c r="E62" s="29"/>
      <c r="F62" s="29"/>
      <c r="G62" s="29"/>
    </row>
    <row r="63" spans="1:14" s="30" customFormat="1" x14ac:dyDescent="0.25">
      <c r="A63" s="391"/>
      <c r="B63" s="27"/>
      <c r="C63" s="27"/>
      <c r="D63" s="27"/>
      <c r="E63" s="29"/>
      <c r="F63" s="29"/>
      <c r="G63" s="29"/>
      <c r="H63" s="27"/>
      <c r="I63" s="101"/>
      <c r="J63" s="27"/>
      <c r="K63" s="27"/>
      <c r="L63" s="27"/>
      <c r="M63" s="1"/>
      <c r="N63" s="111"/>
    </row>
    <row r="64" spans="1:14" s="30" customFormat="1" x14ac:dyDescent="0.25">
      <c r="A64" s="391"/>
      <c r="B64" s="27"/>
      <c r="C64" s="27"/>
      <c r="D64" s="27"/>
      <c r="E64" s="29"/>
      <c r="F64" s="29"/>
      <c r="G64" s="29"/>
      <c r="H64" s="27"/>
      <c r="I64" s="101"/>
      <c r="J64" s="27"/>
      <c r="K64" s="27"/>
      <c r="L64" s="27"/>
      <c r="M64" s="1"/>
      <c r="N64" s="111"/>
    </row>
    <row r="65" spans="1:14" s="30" customFormat="1" x14ac:dyDescent="0.25">
      <c r="A65" s="391"/>
      <c r="B65" s="27"/>
      <c r="C65" s="27"/>
      <c r="D65" s="27"/>
      <c r="E65" s="29"/>
      <c r="F65" s="29"/>
      <c r="G65" s="29"/>
      <c r="H65" s="27"/>
      <c r="I65" s="101"/>
      <c r="J65" s="27"/>
      <c r="K65" s="27"/>
      <c r="L65" s="27"/>
      <c r="M65" s="1"/>
      <c r="N65" s="111"/>
    </row>
    <row r="66" spans="1:14" s="30" customFormat="1" x14ac:dyDescent="0.25">
      <c r="A66" s="391"/>
      <c r="B66" s="27"/>
      <c r="C66" s="27"/>
      <c r="D66" s="27"/>
      <c r="E66" s="29"/>
      <c r="F66" s="29"/>
      <c r="G66" s="29"/>
      <c r="H66" s="27"/>
      <c r="I66" s="101"/>
      <c r="J66" s="27"/>
      <c r="K66" s="27"/>
      <c r="L66" s="27"/>
      <c r="M66" s="1"/>
      <c r="N66" s="111"/>
    </row>
    <row r="67" spans="1:14" s="30" customFormat="1" x14ac:dyDescent="0.25">
      <c r="A67" s="391"/>
      <c r="B67" s="27"/>
      <c r="C67" s="27"/>
      <c r="D67" s="27"/>
      <c r="E67" s="29"/>
      <c r="F67" s="29"/>
      <c r="G67" s="29"/>
      <c r="H67" s="27"/>
      <c r="I67" s="101"/>
      <c r="J67" s="27"/>
      <c r="K67" s="27"/>
      <c r="L67" s="27"/>
      <c r="M67" s="1"/>
      <c r="N67" s="111"/>
    </row>
    <row r="68" spans="1:14" s="30" customFormat="1" x14ac:dyDescent="0.25">
      <c r="A68" s="391"/>
      <c r="B68" s="27"/>
      <c r="C68" s="27"/>
      <c r="D68" s="27"/>
      <c r="E68" s="29"/>
      <c r="F68" s="29"/>
      <c r="G68" s="29"/>
      <c r="H68" s="27"/>
      <c r="I68" s="101"/>
      <c r="J68" s="27"/>
      <c r="K68" s="27"/>
      <c r="L68" s="27"/>
      <c r="M68" s="1"/>
      <c r="N68" s="111"/>
    </row>
    <row r="69" spans="1:14" s="30" customFormat="1" x14ac:dyDescent="0.25">
      <c r="A69" s="391"/>
      <c r="B69" s="27"/>
      <c r="C69" s="27"/>
      <c r="D69" s="27"/>
      <c r="E69" s="29"/>
      <c r="F69" s="29"/>
      <c r="G69" s="29"/>
      <c r="H69" s="27"/>
      <c r="I69" s="101"/>
      <c r="J69" s="27"/>
      <c r="K69" s="27"/>
      <c r="L69" s="27"/>
      <c r="M69" s="1"/>
      <c r="N69" s="111"/>
    </row>
    <row r="70" spans="1:14" s="30" customFormat="1" x14ac:dyDescent="0.25">
      <c r="A70" s="391"/>
      <c r="B70" s="27"/>
      <c r="C70" s="27"/>
      <c r="D70" s="27"/>
      <c r="E70" s="29"/>
      <c r="F70" s="29"/>
      <c r="G70" s="29"/>
      <c r="H70" s="27"/>
      <c r="I70" s="101"/>
      <c r="J70" s="27"/>
      <c r="K70" s="27"/>
      <c r="L70" s="27"/>
      <c r="M70" s="1"/>
      <c r="N70" s="111"/>
    </row>
    <row r="71" spans="1:14" s="30" customFormat="1" x14ac:dyDescent="0.25">
      <c r="A71" s="391"/>
      <c r="B71" s="27"/>
      <c r="C71" s="27"/>
      <c r="D71" s="27"/>
      <c r="E71" s="29"/>
      <c r="F71" s="29"/>
      <c r="G71" s="29"/>
      <c r="H71" s="27"/>
      <c r="I71" s="101"/>
      <c r="J71" s="27"/>
      <c r="K71" s="27"/>
      <c r="L71" s="27"/>
      <c r="M71" s="1"/>
      <c r="N71" s="111"/>
    </row>
    <row r="72" spans="1:14" s="30" customFormat="1" x14ac:dyDescent="0.25">
      <c r="A72" s="391"/>
      <c r="B72" s="27"/>
      <c r="C72" s="27"/>
      <c r="D72" s="27"/>
      <c r="E72" s="29"/>
      <c r="F72" s="29"/>
      <c r="G72" s="29"/>
      <c r="H72" s="27"/>
      <c r="I72" s="101"/>
      <c r="J72" s="27"/>
      <c r="K72" s="27"/>
      <c r="L72" s="27"/>
      <c r="M72" s="1"/>
      <c r="N72" s="111"/>
    </row>
    <row r="73" spans="1:14" s="30" customFormat="1" x14ac:dyDescent="0.25">
      <c r="A73" s="391"/>
      <c r="B73" s="27"/>
      <c r="C73" s="27"/>
      <c r="D73" s="27"/>
      <c r="E73" s="29"/>
      <c r="F73" s="29"/>
      <c r="G73" s="29"/>
      <c r="H73" s="27"/>
      <c r="I73" s="101"/>
      <c r="J73" s="27"/>
      <c r="K73" s="27"/>
      <c r="L73" s="27"/>
      <c r="M73" s="1"/>
      <c r="N73" s="111"/>
    </row>
    <row r="74" spans="1:14" s="30" customFormat="1" x14ac:dyDescent="0.25">
      <c r="A74" s="391"/>
      <c r="B74" s="27"/>
      <c r="C74" s="27"/>
      <c r="D74" s="27"/>
      <c r="E74" s="29"/>
      <c r="F74" s="29"/>
      <c r="G74" s="29"/>
      <c r="H74" s="27"/>
      <c r="I74" s="101"/>
      <c r="J74" s="27"/>
      <c r="K74" s="27"/>
      <c r="L74" s="27"/>
      <c r="M74" s="1"/>
      <c r="N74" s="111"/>
    </row>
    <row r="75" spans="1:14" s="30" customFormat="1" x14ac:dyDescent="0.25">
      <c r="A75" s="391"/>
      <c r="B75" s="27"/>
      <c r="C75" s="27"/>
      <c r="D75" s="27"/>
      <c r="E75" s="29"/>
      <c r="F75" s="29"/>
      <c r="G75" s="29"/>
      <c r="H75" s="27"/>
      <c r="I75" s="101"/>
      <c r="J75" s="27"/>
      <c r="K75" s="27"/>
      <c r="L75" s="27"/>
      <c r="M75" s="1"/>
      <c r="N75" s="111"/>
    </row>
    <row r="76" spans="1:14" s="30" customFormat="1" x14ac:dyDescent="0.25">
      <c r="A76" s="391"/>
      <c r="B76" s="27"/>
      <c r="C76" s="27"/>
      <c r="D76" s="27"/>
      <c r="E76" s="29"/>
      <c r="F76" s="29"/>
      <c r="G76" s="29"/>
      <c r="H76" s="27"/>
      <c r="I76" s="101"/>
      <c r="J76" s="27"/>
      <c r="K76" s="27"/>
      <c r="L76" s="27"/>
      <c r="M76" s="1"/>
      <c r="N76" s="111"/>
    </row>
    <row r="77" spans="1:14" s="30" customFormat="1" x14ac:dyDescent="0.25">
      <c r="A77" s="391"/>
      <c r="B77" s="27"/>
      <c r="C77" s="27"/>
      <c r="D77" s="27"/>
      <c r="E77" s="29"/>
      <c r="F77" s="29"/>
      <c r="G77" s="29"/>
      <c r="H77" s="27"/>
      <c r="I77" s="101"/>
      <c r="J77" s="27"/>
      <c r="K77" s="27"/>
      <c r="L77" s="27"/>
      <c r="M77" s="1"/>
      <c r="N77" s="111"/>
    </row>
    <row r="78" spans="1:14" s="30" customFormat="1" x14ac:dyDescent="0.25">
      <c r="A78" s="391"/>
      <c r="B78" s="27"/>
      <c r="C78" s="27"/>
      <c r="D78" s="27"/>
      <c r="E78" s="29"/>
      <c r="F78" s="29"/>
      <c r="G78" s="29"/>
      <c r="H78" s="27"/>
      <c r="I78" s="101"/>
      <c r="J78" s="27"/>
      <c r="K78" s="27"/>
      <c r="L78" s="27"/>
      <c r="M78" s="1"/>
      <c r="N78" s="111"/>
    </row>
    <row r="79" spans="1:14" s="30" customFormat="1" x14ac:dyDescent="0.25">
      <c r="A79" s="391"/>
      <c r="B79" s="27"/>
      <c r="C79" s="27"/>
      <c r="D79" s="27"/>
      <c r="E79" s="29"/>
      <c r="F79" s="29"/>
      <c r="G79" s="29"/>
      <c r="H79" s="27"/>
      <c r="I79" s="101"/>
      <c r="J79" s="27"/>
      <c r="K79" s="27"/>
      <c r="L79" s="27"/>
      <c r="M79" s="1"/>
      <c r="N79" s="111"/>
    </row>
    <row r="80" spans="1:14" s="30" customFormat="1" x14ac:dyDescent="0.25">
      <c r="A80" s="391"/>
      <c r="B80" s="27"/>
      <c r="C80" s="27"/>
      <c r="D80" s="27"/>
      <c r="E80" s="29"/>
      <c r="F80" s="29"/>
      <c r="G80" s="29"/>
      <c r="H80" s="27"/>
      <c r="I80" s="101"/>
      <c r="J80" s="27"/>
      <c r="K80" s="27"/>
      <c r="L80" s="27"/>
      <c r="M80" s="1"/>
      <c r="N80" s="111"/>
    </row>
    <row r="81" spans="1:14" s="30" customFormat="1" x14ac:dyDescent="0.25">
      <c r="A81" s="391"/>
      <c r="B81" s="27"/>
      <c r="C81" s="27"/>
      <c r="D81" s="27"/>
      <c r="E81" s="29"/>
      <c r="F81" s="29"/>
      <c r="G81" s="29"/>
      <c r="H81" s="27"/>
      <c r="I81" s="101"/>
      <c r="J81" s="27"/>
      <c r="K81" s="27"/>
      <c r="L81" s="27"/>
      <c r="M81" s="1"/>
      <c r="N81" s="111"/>
    </row>
    <row r="82" spans="1:14" s="30" customFormat="1" x14ac:dyDescent="0.25">
      <c r="A82" s="391"/>
      <c r="B82" s="27"/>
      <c r="C82" s="27"/>
      <c r="D82" s="27"/>
      <c r="E82" s="29"/>
      <c r="F82" s="29"/>
      <c r="G82" s="29"/>
      <c r="H82" s="27"/>
      <c r="I82" s="101"/>
      <c r="J82" s="27"/>
      <c r="K82" s="27"/>
      <c r="L82" s="27"/>
      <c r="M82" s="1"/>
      <c r="N82" s="111"/>
    </row>
    <row r="83" spans="1:14" s="30" customFormat="1" x14ac:dyDescent="0.25">
      <c r="A83" s="391"/>
      <c r="B83" s="27"/>
      <c r="C83" s="27"/>
      <c r="D83" s="27"/>
      <c r="E83" s="29"/>
      <c r="F83" s="29"/>
      <c r="G83" s="29"/>
      <c r="H83" s="27"/>
      <c r="I83" s="101"/>
      <c r="J83" s="27"/>
      <c r="K83" s="27"/>
      <c r="L83" s="27"/>
      <c r="M83" s="1"/>
      <c r="N83" s="111"/>
    </row>
    <row r="84" spans="1:14" s="30" customFormat="1" x14ac:dyDescent="0.25">
      <c r="A84" s="391"/>
      <c r="B84" s="27"/>
      <c r="C84" s="27"/>
      <c r="D84" s="27"/>
      <c r="E84" s="29"/>
      <c r="F84" s="29"/>
      <c r="G84" s="29"/>
      <c r="H84" s="27"/>
      <c r="I84" s="101"/>
      <c r="J84" s="27"/>
      <c r="K84" s="27"/>
      <c r="L84" s="27"/>
      <c r="M84" s="1"/>
      <c r="N84" s="111"/>
    </row>
    <row r="85" spans="1:14" s="30" customFormat="1" x14ac:dyDescent="0.25">
      <c r="A85" s="391"/>
      <c r="B85" s="27"/>
      <c r="C85" s="27"/>
      <c r="D85" s="27"/>
      <c r="E85" s="29"/>
      <c r="F85" s="29"/>
      <c r="G85" s="29"/>
      <c r="H85" s="27"/>
      <c r="I85" s="101"/>
      <c r="J85" s="27"/>
      <c r="K85" s="27"/>
      <c r="L85" s="27"/>
      <c r="M85" s="1"/>
      <c r="N85" s="111"/>
    </row>
    <row r="86" spans="1:14" s="30" customFormat="1" x14ac:dyDescent="0.25">
      <c r="A86" s="391"/>
      <c r="B86" s="27"/>
      <c r="C86" s="27"/>
      <c r="D86" s="27"/>
      <c r="E86" s="29"/>
      <c r="F86" s="29"/>
      <c r="G86" s="29"/>
      <c r="H86" s="27"/>
      <c r="I86" s="101"/>
      <c r="J86" s="27"/>
      <c r="K86" s="27"/>
      <c r="L86" s="27"/>
      <c r="M86" s="1"/>
      <c r="N86" s="111"/>
    </row>
    <row r="87" spans="1:14" s="30" customFormat="1" x14ac:dyDescent="0.25">
      <c r="A87" s="391"/>
      <c r="B87" s="27"/>
      <c r="C87" s="27"/>
      <c r="D87" s="27"/>
      <c r="E87" s="29"/>
      <c r="F87" s="29"/>
      <c r="G87" s="29"/>
      <c r="H87" s="27"/>
      <c r="I87" s="101"/>
      <c r="J87" s="27"/>
      <c r="K87" s="27"/>
      <c r="L87" s="27"/>
      <c r="M87" s="1"/>
      <c r="N87" s="111"/>
    </row>
    <row r="88" spans="1:14" s="30" customFormat="1" x14ac:dyDescent="0.25">
      <c r="A88" s="391"/>
      <c r="B88" s="27"/>
      <c r="C88" s="27"/>
      <c r="D88" s="27"/>
      <c r="E88" s="29"/>
      <c r="F88" s="29"/>
      <c r="G88" s="29"/>
      <c r="H88" s="27"/>
      <c r="I88" s="101"/>
      <c r="J88" s="27"/>
      <c r="K88" s="27"/>
      <c r="L88" s="27"/>
      <c r="M88" s="1"/>
      <c r="N88" s="111"/>
    </row>
    <row r="89" spans="1:14" s="30" customFormat="1" x14ac:dyDescent="0.25">
      <c r="A89" s="391"/>
      <c r="B89" s="27"/>
      <c r="C89" s="27"/>
      <c r="D89" s="27"/>
      <c r="E89" s="29"/>
      <c r="F89" s="29"/>
      <c r="G89" s="29"/>
      <c r="H89" s="27"/>
      <c r="I89" s="101"/>
      <c r="J89" s="27"/>
      <c r="K89" s="27"/>
      <c r="L89" s="27"/>
      <c r="M89" s="1"/>
      <c r="N89" s="111"/>
    </row>
    <row r="90" spans="1:14" s="30" customFormat="1" x14ac:dyDescent="0.25">
      <c r="A90" s="391"/>
      <c r="B90" s="27"/>
      <c r="C90" s="27"/>
      <c r="D90" s="27"/>
      <c r="E90" s="29"/>
      <c r="F90" s="29"/>
      <c r="G90" s="29"/>
      <c r="H90" s="27"/>
      <c r="I90" s="101"/>
      <c r="J90" s="27"/>
      <c r="K90" s="27"/>
      <c r="L90" s="27"/>
      <c r="M90" s="1"/>
      <c r="N90" s="111"/>
    </row>
    <row r="91" spans="1:14" s="30" customFormat="1" x14ac:dyDescent="0.25">
      <c r="A91" s="391"/>
      <c r="B91" s="27"/>
      <c r="C91" s="27"/>
      <c r="D91" s="27"/>
      <c r="E91" s="29"/>
      <c r="F91" s="29"/>
      <c r="G91" s="29"/>
      <c r="H91" s="27"/>
      <c r="I91" s="101"/>
      <c r="J91" s="27"/>
      <c r="K91" s="27"/>
      <c r="L91" s="27"/>
      <c r="M91" s="1"/>
      <c r="N91" s="111"/>
    </row>
    <row r="92" spans="1:14" s="30" customFormat="1" x14ac:dyDescent="0.25">
      <c r="A92" s="391"/>
      <c r="B92" s="27"/>
      <c r="C92" s="27"/>
      <c r="D92" s="27"/>
      <c r="E92" s="29"/>
      <c r="F92" s="29"/>
      <c r="G92" s="29"/>
      <c r="H92" s="27"/>
      <c r="I92" s="101"/>
      <c r="J92" s="27"/>
      <c r="K92" s="27"/>
      <c r="L92" s="27"/>
      <c r="M92" s="1"/>
      <c r="N92" s="111"/>
    </row>
    <row r="93" spans="1:14" s="30" customFormat="1" x14ac:dyDescent="0.25">
      <c r="A93" s="391"/>
      <c r="B93" s="27"/>
      <c r="C93" s="27"/>
      <c r="D93" s="27"/>
      <c r="E93" s="29"/>
      <c r="F93" s="29"/>
      <c r="G93" s="29"/>
      <c r="H93" s="27"/>
      <c r="I93" s="101"/>
      <c r="J93" s="27"/>
      <c r="K93" s="27"/>
      <c r="L93" s="27"/>
      <c r="M93" s="1"/>
      <c r="N93" s="111"/>
    </row>
    <row r="94" spans="1:14" s="30" customFormat="1" x14ac:dyDescent="0.25">
      <c r="A94" s="391"/>
      <c r="B94" s="27"/>
      <c r="C94" s="27"/>
      <c r="D94" s="27"/>
      <c r="E94" s="29"/>
      <c r="F94" s="29"/>
      <c r="G94" s="29"/>
      <c r="H94" s="27"/>
      <c r="I94" s="101"/>
      <c r="J94" s="27"/>
      <c r="K94" s="27"/>
      <c r="L94" s="27"/>
      <c r="M94" s="1"/>
      <c r="N94" s="111"/>
    </row>
    <row r="95" spans="1:14" s="30" customFormat="1" x14ac:dyDescent="0.25">
      <c r="A95" s="391"/>
      <c r="B95" s="27"/>
      <c r="C95" s="27"/>
      <c r="D95" s="27"/>
      <c r="E95" s="29"/>
      <c r="F95" s="29"/>
      <c r="G95" s="29"/>
      <c r="H95" s="27"/>
      <c r="I95" s="101"/>
      <c r="J95" s="27"/>
      <c r="K95" s="27"/>
      <c r="L95" s="27"/>
      <c r="M95" s="1"/>
      <c r="N95" s="111"/>
    </row>
    <row r="96" spans="1:14" s="30" customFormat="1" x14ac:dyDescent="0.25">
      <c r="A96" s="391"/>
      <c r="B96" s="27"/>
      <c r="C96" s="27"/>
      <c r="D96" s="27"/>
      <c r="E96" s="29"/>
      <c r="F96" s="29"/>
      <c r="G96" s="29"/>
      <c r="H96" s="27"/>
      <c r="I96" s="101"/>
      <c r="J96" s="27"/>
      <c r="K96" s="27"/>
      <c r="L96" s="27"/>
      <c r="M96" s="1"/>
      <c r="N96" s="111"/>
    </row>
    <row r="97" spans="1:14" s="30" customFormat="1" x14ac:dyDescent="0.25">
      <c r="A97" s="391"/>
      <c r="B97" s="27"/>
      <c r="C97" s="27"/>
      <c r="D97" s="27"/>
      <c r="E97" s="29"/>
      <c r="F97" s="29"/>
      <c r="G97" s="29"/>
      <c r="H97" s="27"/>
      <c r="I97" s="101"/>
      <c r="J97" s="27"/>
      <c r="K97" s="27"/>
      <c r="L97" s="27"/>
      <c r="M97" s="1"/>
      <c r="N97" s="111"/>
    </row>
    <row r="98" spans="1:14" s="30" customFormat="1" x14ac:dyDescent="0.25">
      <c r="A98" s="391"/>
      <c r="B98" s="27"/>
      <c r="C98" s="27"/>
      <c r="D98" s="27"/>
      <c r="E98" s="29"/>
      <c r="F98" s="29"/>
      <c r="G98" s="29"/>
      <c r="H98" s="27"/>
      <c r="I98" s="101"/>
      <c r="J98" s="27"/>
      <c r="K98" s="27"/>
      <c r="L98" s="27"/>
      <c r="M98" s="1"/>
      <c r="N98" s="111"/>
    </row>
    <row r="99" spans="1:14" s="30" customFormat="1" x14ac:dyDescent="0.25">
      <c r="A99" s="391"/>
      <c r="B99" s="27"/>
      <c r="C99" s="27"/>
      <c r="D99" s="27"/>
      <c r="E99" s="29"/>
      <c r="F99" s="29"/>
      <c r="G99" s="29"/>
      <c r="H99" s="27"/>
      <c r="I99" s="101"/>
      <c r="J99" s="27"/>
      <c r="K99" s="27"/>
      <c r="L99" s="27"/>
      <c r="M99" s="1"/>
      <c r="N99" s="111"/>
    </row>
    <row r="100" spans="1:14" s="30" customFormat="1" x14ac:dyDescent="0.25">
      <c r="A100" s="391"/>
      <c r="B100" s="27"/>
      <c r="C100" s="27"/>
      <c r="D100" s="27"/>
      <c r="E100" s="29"/>
      <c r="F100" s="29"/>
      <c r="G100" s="29"/>
      <c r="H100" s="27"/>
      <c r="I100" s="101"/>
      <c r="J100" s="27"/>
      <c r="K100" s="27"/>
      <c r="L100" s="27"/>
      <c r="M100" s="1"/>
      <c r="N100" s="111"/>
    </row>
    <row r="101" spans="1:14" s="30" customFormat="1" x14ac:dyDescent="0.25">
      <c r="A101" s="391"/>
      <c r="B101" s="27"/>
      <c r="C101" s="27"/>
      <c r="D101" s="27"/>
      <c r="E101" s="29"/>
      <c r="F101" s="29"/>
      <c r="G101" s="29"/>
      <c r="H101" s="27"/>
      <c r="I101" s="101"/>
      <c r="J101" s="27"/>
      <c r="K101" s="27"/>
      <c r="L101" s="27"/>
      <c r="M101" s="1"/>
      <c r="N101" s="111"/>
    </row>
    <row r="102" spans="1:14" s="30" customFormat="1" x14ac:dyDescent="0.25">
      <c r="A102" s="391"/>
      <c r="B102" s="27"/>
      <c r="C102" s="27"/>
      <c r="D102" s="27"/>
      <c r="E102" s="29"/>
      <c r="F102" s="29"/>
      <c r="G102" s="29"/>
      <c r="H102" s="27"/>
      <c r="I102" s="101"/>
      <c r="J102" s="27"/>
      <c r="K102" s="27"/>
      <c r="L102" s="27"/>
      <c r="M102" s="1"/>
      <c r="N102" s="111"/>
    </row>
    <row r="103" spans="1:14" s="30" customFormat="1" x14ac:dyDescent="0.25">
      <c r="A103" s="391"/>
      <c r="B103" s="27"/>
      <c r="C103" s="27"/>
      <c r="D103" s="27"/>
      <c r="E103" s="29"/>
      <c r="F103" s="29"/>
      <c r="G103" s="29"/>
      <c r="H103" s="27"/>
      <c r="I103" s="101"/>
      <c r="J103" s="27"/>
      <c r="K103" s="27"/>
      <c r="L103" s="27"/>
      <c r="M103" s="1"/>
      <c r="N103" s="111"/>
    </row>
    <row r="104" spans="1:14" s="30" customFormat="1" x14ac:dyDescent="0.25">
      <c r="A104" s="391"/>
      <c r="B104" s="27"/>
      <c r="C104" s="27"/>
      <c r="D104" s="27"/>
      <c r="E104" s="29"/>
      <c r="F104" s="29"/>
      <c r="G104" s="29"/>
      <c r="H104" s="27"/>
      <c r="I104" s="101"/>
      <c r="J104" s="27"/>
      <c r="K104" s="27"/>
      <c r="L104" s="27"/>
      <c r="M104" s="1"/>
      <c r="N104" s="111"/>
    </row>
    <row r="105" spans="1:14" s="30" customFormat="1" x14ac:dyDescent="0.25">
      <c r="A105" s="391"/>
      <c r="B105" s="27"/>
      <c r="C105" s="27"/>
      <c r="D105" s="27"/>
      <c r="E105" s="29"/>
      <c r="F105" s="29"/>
      <c r="G105" s="29"/>
      <c r="H105" s="27"/>
      <c r="I105" s="101"/>
      <c r="J105" s="27"/>
      <c r="K105" s="27"/>
      <c r="L105" s="27"/>
      <c r="M105" s="1"/>
      <c r="N105" s="111"/>
    </row>
    <row r="106" spans="1:14" s="30" customFormat="1" x14ac:dyDescent="0.25">
      <c r="A106" s="391"/>
      <c r="B106" s="27"/>
      <c r="C106" s="27"/>
      <c r="D106" s="27"/>
      <c r="E106" s="29"/>
      <c r="F106" s="29"/>
      <c r="G106" s="29"/>
      <c r="H106" s="27"/>
      <c r="I106" s="101"/>
      <c r="J106" s="27"/>
      <c r="K106" s="27"/>
      <c r="L106" s="27"/>
      <c r="M106" s="1"/>
      <c r="N106" s="111"/>
    </row>
    <row r="107" spans="1:14" s="30" customFormat="1" x14ac:dyDescent="0.25">
      <c r="A107" s="391"/>
      <c r="B107" s="27"/>
      <c r="C107" s="27"/>
      <c r="D107" s="27"/>
      <c r="E107" s="29"/>
      <c r="F107" s="29"/>
      <c r="G107" s="29"/>
      <c r="H107" s="27"/>
      <c r="I107" s="101"/>
      <c r="J107" s="27"/>
      <c r="K107" s="27"/>
      <c r="L107" s="27"/>
      <c r="M107" s="1"/>
      <c r="N107" s="111"/>
    </row>
    <row r="108" spans="1:14" s="30" customFormat="1" x14ac:dyDescent="0.25">
      <c r="A108" s="391"/>
      <c r="B108" s="27"/>
      <c r="C108" s="27"/>
      <c r="D108" s="27"/>
      <c r="E108" s="29"/>
      <c r="F108" s="29"/>
      <c r="G108" s="29"/>
      <c r="H108" s="27"/>
      <c r="I108" s="101"/>
      <c r="J108" s="27"/>
      <c r="K108" s="27"/>
      <c r="L108" s="27"/>
      <c r="M108" s="1"/>
      <c r="N108" s="111"/>
    </row>
  </sheetData>
  <sheetProtection algorithmName="SHA-512" hashValue="aX9zhsDLetI05SVBgOH72PSMGUGqv69ved8Yx88wmGQHtXHqHVJ6nlyupMcV2AEAtkA+cCWN4S7/8GWaxdVWrA==" saltValue="kcFHaRojac4KG98bJYkg9g==" spinCount="100000" sheet="1" autoFilter="0"/>
  <autoFilter ref="A7:C7" xr:uid="{00000000-0009-0000-0000-000001000000}"/>
  <mergeCells count="5">
    <mergeCell ref="C2:L2"/>
    <mergeCell ref="C3:L3"/>
    <mergeCell ref="C4:D4"/>
    <mergeCell ref="B1:H1"/>
    <mergeCell ref="J1:L1"/>
  </mergeCells>
  <dataValidations count="6">
    <dataValidation allowBlank="1" showInputMessage="1" showErrorMessage="1" prompt="Introduzca la descripción del elemento que considere subvencionable " sqref="C11:C40" xr:uid="{00000000-0002-0000-0100-000000000000}"/>
    <dataValidation type="decimal" allowBlank="1" showInputMessage="1" showErrorMessage="1" prompt="Introduzca el % de IVA aplicable al elemento descrito._x000a_" sqref="I49:I53 I42:I47 I11:I40" xr:uid="{00000000-0002-0000-0100-000001000000}">
      <formula1>0</formula1>
      <formula2>1</formula2>
    </dataValidation>
    <dataValidation allowBlank="1" showInputMessage="1" showErrorMessage="1" prompt="Introduzca la descripción del elemento que considere gasto propio _x000a_subvencionable " sqref="C42:C47" xr:uid="{00000000-0002-0000-0100-000002000000}"/>
    <dataValidation allowBlank="1" showInputMessage="1" showErrorMessage="1" prompt="Introduzca la descripción del elemento que no se pueda considerar subvencionable " sqref="C49:C53" xr:uid="{00000000-0002-0000-0100-000003000000}"/>
    <dataValidation type="decimal" allowBlank="1" showInputMessage="1" showErrorMessage="1" errorTitle="Valor incorrecto" error="Debe introducir una valor positivo." prompt="Introduzca un valor entre 0 y 999,999" sqref="G49:G53 G42:G47 G11:G40" xr:uid="{00000000-0002-0000-0100-000004000000}">
      <formula1>0</formula1>
      <formula2>999999</formula2>
    </dataValidation>
    <dataValidation type="decimal" allowBlank="1" showInputMessage="1" showErrorMessage="1" errorTitle="Valor Unidades Incorrecto" error="El valor debe ser positivo entre 0 y 1.000.000_x000a_" prompt="Introduzca un cantidad entre 0 y 1.000.000" sqref="F11:F40 F42:F47 F49:F53" xr:uid="{0E353ED5-BEBF-4269-81CC-BCB8E11DDFB5}">
      <formula1>0</formula1>
      <formula2>1000000</formula2>
    </dataValidation>
  </dataValidations>
  <pageMargins left="0.35433070866141736" right="0.15748031496062992" top="1.1417322834645669" bottom="0.78740157480314965" header="0.31496062992125984" footer="0.31496062992125984"/>
  <pageSetup paperSize="9" scale="61" fitToHeight="0" orientation="portrait" r:id="rId1"/>
  <headerFooter scaleWithDoc="0">
    <oddHeader>&amp;L&amp;G</oddHeader>
    <oddFooter>&amp;L&amp;"Eras Demi ITC,Normal"&amp;8&amp;G&amp;R&amp;8&amp;P/&amp;N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Seleccione valor de la lista" error="Introduzca una partida de la inversión" prompt="Seleccione un valor de la lista" xr:uid="{00000000-0002-0000-0100-000005000000}">
          <x14:formula1>
            <xm:f>PlanInversion!$C$10:$C$42</xm:f>
          </x14:formula1>
          <xm:sqref>D11:D40 D42:D47 D49:D53</xm:sqref>
        </x14:dataValidation>
        <x14:dataValidation type="list" allowBlank="1" showInputMessage="1" showErrorMessage="1" errorTitle="Valor no valido" error="Introduzca una opción para moderar coste." prompt="Seleccione un valor de la lista" xr:uid="{00000000-0002-0000-0100-000006000000}">
          <x14:formula1>
            <xm:f>Listas!$A$73:$A$79</xm:f>
          </x14:formula1>
          <xm:sqref>E11:E40 E42:E47 E49:E53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C00"/>
    <pageSetUpPr fitToPage="1"/>
  </sheetPr>
  <dimension ref="A1:K97"/>
  <sheetViews>
    <sheetView zoomScaleNormal="100" zoomScaleSheetLayoutView="110" workbookViewId="0">
      <selection activeCell="C13" sqref="C13:D13"/>
    </sheetView>
  </sheetViews>
  <sheetFormatPr baseColWidth="10" defaultRowHeight="15" x14ac:dyDescent="0.25"/>
  <cols>
    <col min="1" max="1" width="6.85546875" style="392" customWidth="1"/>
    <col min="2" max="2" width="7.5703125" style="31" customWidth="1"/>
    <col min="3" max="3" width="24.5703125" style="32" customWidth="1"/>
    <col min="4" max="4" width="31.42578125" style="33" customWidth="1"/>
    <col min="5" max="5" width="15" style="34" customWidth="1"/>
    <col min="6" max="6" width="8.140625" style="30" customWidth="1"/>
    <col min="7" max="7" width="15" style="27" customWidth="1"/>
    <col min="8" max="8" width="8.5703125" style="30" customWidth="1"/>
    <col min="9" max="9" width="15.28515625" style="27" customWidth="1"/>
    <col min="10" max="10" width="10.140625" style="27" customWidth="1"/>
    <col min="11" max="11" width="15.28515625" style="30" customWidth="1"/>
    <col min="12" max="16384" width="11.42578125" style="27"/>
  </cols>
  <sheetData>
    <row r="1" spans="1:11" ht="24.75" customHeight="1" thickTop="1" thickBot="1" x14ac:dyDescent="0.4">
      <c r="A1" s="388"/>
      <c r="B1" s="502" t="str">
        <f>"PLAN INVERSION ANUALIZADO "&amp;Listas!A51</f>
        <v>PLAN INVERSION ANUALIZADO Linea 2</v>
      </c>
      <c r="C1" s="502"/>
      <c r="D1" s="502"/>
      <c r="E1" s="502"/>
      <c r="F1" s="502"/>
      <c r="G1" s="502"/>
      <c r="H1" s="408"/>
      <c r="I1" s="503" t="str">
        <f>AutoBaremo!F1</f>
        <v>GDR-JA-07 Convocatoria 2018</v>
      </c>
      <c r="J1" s="503"/>
      <c r="K1" s="503"/>
    </row>
    <row r="2" spans="1:11" ht="16.5" thickTop="1" thickBot="1" x14ac:dyDescent="0.3">
      <c r="A2" s="388"/>
      <c r="B2" s="47" t="s">
        <v>4</v>
      </c>
      <c r="C2" s="497" t="str">
        <f>IF(AutoBaremo!C2:I2=0,"",AutoBaremo!C2:I2)</f>
        <v/>
      </c>
      <c r="D2" s="497"/>
      <c r="E2" s="497"/>
      <c r="F2" s="497"/>
      <c r="G2" s="497"/>
      <c r="H2" s="497"/>
      <c r="I2" s="497"/>
      <c r="J2" s="497"/>
      <c r="K2" s="497"/>
    </row>
    <row r="3" spans="1:11" ht="15.75" customHeight="1" thickTop="1" thickBot="1" x14ac:dyDescent="0.3">
      <c r="A3" s="388"/>
      <c r="B3" s="47" t="s">
        <v>3</v>
      </c>
      <c r="C3" s="497" t="str">
        <f>IF(AutoBaremo!C3:I3=0,"",AutoBaremo!C3:I3)</f>
        <v/>
      </c>
      <c r="D3" s="497"/>
      <c r="E3" s="497"/>
      <c r="F3" s="497"/>
      <c r="G3" s="497"/>
      <c r="H3" s="497"/>
      <c r="I3" s="497"/>
      <c r="J3" s="497"/>
      <c r="K3" s="497"/>
    </row>
    <row r="4" spans="1:11" ht="16.5" thickTop="1" thickBot="1" x14ac:dyDescent="0.3">
      <c r="A4" s="388"/>
      <c r="B4" s="47" t="s">
        <v>14</v>
      </c>
      <c r="C4" s="497" t="str">
        <f>IF(AutoBaremo!C4:I4=0,"",AutoBaremo!C4:I4)</f>
        <v/>
      </c>
      <c r="D4" s="497"/>
      <c r="E4" s="63"/>
      <c r="F4" s="64"/>
      <c r="G4" s="52"/>
      <c r="H4" s="64"/>
      <c r="I4" s="52"/>
      <c r="J4" s="52"/>
      <c r="K4" s="64"/>
    </row>
    <row r="5" spans="1:11" ht="16.5" thickTop="1" thickBot="1" x14ac:dyDescent="0.3">
      <c r="A5" s="388"/>
      <c r="B5" s="47" t="s">
        <v>60</v>
      </c>
      <c r="C5" s="67">
        <f>IF(AutoBaremo!C5:I5=0,"",AutoBaremo!C5:I5)</f>
        <v>43412</v>
      </c>
      <c r="D5" s="98" t="str">
        <f>AutoBaremo!F9</f>
        <v>IVA Subvencionable:</v>
      </c>
      <c r="E5" s="396" t="str">
        <f>AutoBaremo!F10</f>
        <v>No</v>
      </c>
      <c r="F5" s="61"/>
      <c r="G5" s="65"/>
      <c r="H5" s="61"/>
      <c r="I5" s="65"/>
      <c r="J5" s="65"/>
      <c r="K5" s="61"/>
    </row>
    <row r="6" spans="1:11" ht="16.5" customHeight="1" thickTop="1" thickBot="1" x14ac:dyDescent="0.3">
      <c r="A6" s="389" t="s">
        <v>243</v>
      </c>
      <c r="B6" s="397"/>
      <c r="C6" s="397"/>
      <c r="D6" s="397"/>
      <c r="E6" s="397"/>
      <c r="F6" s="397"/>
      <c r="G6" s="397"/>
      <c r="H6" s="397"/>
      <c r="I6" s="397"/>
      <c r="J6" s="397"/>
      <c r="K6" s="397"/>
    </row>
    <row r="7" spans="1:11" s="106" customFormat="1" ht="24.75" thickBot="1" x14ac:dyDescent="0.3">
      <c r="A7" s="376" t="s">
        <v>299</v>
      </c>
      <c r="B7" s="404" t="s">
        <v>283</v>
      </c>
      <c r="C7" s="405"/>
      <c r="D7" s="405"/>
      <c r="E7" s="517">
        <f>YEAR(AutoBaremo!C5)</f>
        <v>2018</v>
      </c>
      <c r="F7" s="517"/>
      <c r="G7" s="518">
        <f>E7+1</f>
        <v>2019</v>
      </c>
      <c r="H7" s="518"/>
      <c r="I7" s="406" t="s">
        <v>67</v>
      </c>
      <c r="J7" s="406"/>
      <c r="K7" s="407" t="s">
        <v>461</v>
      </c>
    </row>
    <row r="8" spans="1:11" s="28" customFormat="1" ht="15.75" thickBot="1" x14ac:dyDescent="0.3">
      <c r="A8" s="374" t="s">
        <v>300</v>
      </c>
      <c r="B8" s="519" t="s">
        <v>304</v>
      </c>
      <c r="C8" s="520"/>
      <c r="D8" s="520"/>
      <c r="E8" s="301">
        <f>E9+E21+E31</f>
        <v>0</v>
      </c>
      <c r="F8" s="302">
        <f>IFERROR(E8/$I$8,0)</f>
        <v>0</v>
      </c>
      <c r="G8" s="301">
        <f>G9+G21+G31</f>
        <v>0</v>
      </c>
      <c r="H8" s="302">
        <f>IFERROR(G8/$I$8,0)</f>
        <v>0</v>
      </c>
      <c r="I8" s="301">
        <f>I9+I21+I31</f>
        <v>0</v>
      </c>
      <c r="J8" s="302">
        <f>IFERROR((E8+G8)/I8,0)</f>
        <v>0</v>
      </c>
      <c r="K8" s="303">
        <f>K9+K21+K31</f>
        <v>0</v>
      </c>
    </row>
    <row r="9" spans="1:11" s="28" customFormat="1" ht="15.75" customHeight="1" thickBot="1" x14ac:dyDescent="0.3">
      <c r="A9" s="374" t="s">
        <v>300</v>
      </c>
      <c r="B9" s="313" t="s">
        <v>284</v>
      </c>
      <c r="C9" s="314"/>
      <c r="D9" s="314"/>
      <c r="E9" s="315">
        <f>SUM(E10:E20)</f>
        <v>0</v>
      </c>
      <c r="F9" s="316">
        <f>IFERROR(E9/E$8,0)</f>
        <v>0</v>
      </c>
      <c r="G9" s="315">
        <f>SUM(G10:G20)</f>
        <v>0</v>
      </c>
      <c r="H9" s="316">
        <f t="shared" ref="H9:H29" si="0">IFERROR(G9/G$8,0)</f>
        <v>0</v>
      </c>
      <c r="I9" s="315">
        <f>SUM(I10:I20)</f>
        <v>0</v>
      </c>
      <c r="J9" s="316">
        <f t="shared" ref="J9:J42" si="1">IFERROR(I9/I$8,0)</f>
        <v>0</v>
      </c>
      <c r="K9" s="317">
        <f>SUM(K10:K20)</f>
        <v>0</v>
      </c>
    </row>
    <row r="10" spans="1:11" ht="15.75" thickBot="1" x14ac:dyDescent="0.3">
      <c r="A10" s="390" t="s">
        <v>300</v>
      </c>
      <c r="B10" s="249"/>
      <c r="C10" s="510" t="s">
        <v>285</v>
      </c>
      <c r="D10" s="511"/>
      <c r="E10" s="91">
        <v>0</v>
      </c>
      <c r="F10" s="304">
        <f>IFERROR(E10/E$8,0)</f>
        <v>0</v>
      </c>
      <c r="G10" s="91">
        <v>0</v>
      </c>
      <c r="H10" s="304">
        <f t="shared" si="0"/>
        <v>0</v>
      </c>
      <c r="I10" s="305">
        <f>E10+G10</f>
        <v>0</v>
      </c>
      <c r="J10" s="306">
        <f t="shared" si="1"/>
        <v>0</v>
      </c>
      <c r="K10" s="307">
        <f>IF(CuadroPresupuestos!$D$6=Listas!$A$3,SUMIF(CuadroPresupuestos!D$11:D$53,PlanInversion!C10,CuadroPresupuestos!K$11:K$53),SUMIF(CuadroPresupuestos!D$11:D$53,PlanInversion!C10,CuadroPresupuestos!H$11:H$53))</f>
        <v>0</v>
      </c>
    </row>
    <row r="11" spans="1:11" ht="15.75" customHeight="1" thickBot="1" x14ac:dyDescent="0.3">
      <c r="A11" s="390" t="s">
        <v>300</v>
      </c>
      <c r="B11" s="250"/>
      <c r="C11" s="512" t="s">
        <v>410</v>
      </c>
      <c r="D11" s="513"/>
      <c r="E11" s="85">
        <v>0</v>
      </c>
      <c r="F11" s="86">
        <f t="shared" ref="F11:F20" si="2">IFERROR(E11/E$8,0)</f>
        <v>0</v>
      </c>
      <c r="G11" s="85">
        <v>0</v>
      </c>
      <c r="H11" s="89">
        <f t="shared" si="0"/>
        <v>0</v>
      </c>
      <c r="I11" s="83">
        <f t="shared" ref="I11:I20" si="3">E11+G11</f>
        <v>0</v>
      </c>
      <c r="J11" s="90">
        <f t="shared" si="1"/>
        <v>0</v>
      </c>
      <c r="K11" s="259">
        <f>IF(CuadroPresupuestos!$D$6=Listas!$A$3,SUMIF(CuadroPresupuestos!D$11:D$53,PlanInversion!C11,CuadroPresupuestos!K$11:K$53),SUMIF(CuadroPresupuestos!D$11:D$53,PlanInversion!C11,CuadroPresupuestos!H$11:H$53))</f>
        <v>0</v>
      </c>
    </row>
    <row r="12" spans="1:11" ht="15.75" thickBot="1" x14ac:dyDescent="0.3">
      <c r="A12" s="390" t="s">
        <v>300</v>
      </c>
      <c r="B12" s="249"/>
      <c r="C12" s="510" t="s">
        <v>286</v>
      </c>
      <c r="D12" s="511"/>
      <c r="E12" s="85">
        <v>0</v>
      </c>
      <c r="F12" s="86">
        <f t="shared" si="2"/>
        <v>0</v>
      </c>
      <c r="G12" s="85">
        <v>0</v>
      </c>
      <c r="H12" s="86">
        <f t="shared" si="0"/>
        <v>0</v>
      </c>
      <c r="I12" s="84">
        <f t="shared" si="3"/>
        <v>0</v>
      </c>
      <c r="J12" s="87">
        <f t="shared" si="1"/>
        <v>0</v>
      </c>
      <c r="K12" s="258">
        <f>IF(CuadroPresupuestos!$D$6=Listas!$A$3,SUMIF(CuadroPresupuestos!D$11:D$53,PlanInversion!C12,CuadroPresupuestos!K$11:K$53),SUMIF(CuadroPresupuestos!D$11:D$53,PlanInversion!C12,CuadroPresupuestos!H$11:H$53))</f>
        <v>0</v>
      </c>
    </row>
    <row r="13" spans="1:11" ht="15.75" customHeight="1" thickBot="1" x14ac:dyDescent="0.3">
      <c r="A13" s="390" t="s">
        <v>300</v>
      </c>
      <c r="B13" s="250"/>
      <c r="C13" s="512" t="s">
        <v>287</v>
      </c>
      <c r="D13" s="513"/>
      <c r="E13" s="85">
        <v>0</v>
      </c>
      <c r="F13" s="86">
        <f t="shared" si="2"/>
        <v>0</v>
      </c>
      <c r="G13" s="85">
        <v>0</v>
      </c>
      <c r="H13" s="89">
        <f t="shared" si="0"/>
        <v>0</v>
      </c>
      <c r="I13" s="83">
        <f t="shared" si="3"/>
        <v>0</v>
      </c>
      <c r="J13" s="90">
        <f t="shared" si="1"/>
        <v>0</v>
      </c>
      <c r="K13" s="259">
        <f>IF(CuadroPresupuestos!$D$6=Listas!$A$3,SUMIF(CuadroPresupuestos!D$11:D$53,PlanInversion!C13,CuadroPresupuestos!K$11:K$53),SUMIF(CuadroPresupuestos!D$11:D$53,PlanInversion!C13,CuadroPresupuestos!H$11:H$53))</f>
        <v>0</v>
      </c>
    </row>
    <row r="14" spans="1:11" ht="15.75" thickBot="1" x14ac:dyDescent="0.3">
      <c r="A14" s="390" t="s">
        <v>300</v>
      </c>
      <c r="B14" s="249"/>
      <c r="C14" s="510" t="s">
        <v>288</v>
      </c>
      <c r="D14" s="511"/>
      <c r="E14" s="85">
        <v>0</v>
      </c>
      <c r="F14" s="86">
        <f t="shared" si="2"/>
        <v>0</v>
      </c>
      <c r="G14" s="85">
        <v>0</v>
      </c>
      <c r="H14" s="86">
        <f t="shared" si="0"/>
        <v>0</v>
      </c>
      <c r="I14" s="84">
        <f t="shared" si="3"/>
        <v>0</v>
      </c>
      <c r="J14" s="87">
        <f t="shared" si="1"/>
        <v>0</v>
      </c>
      <c r="K14" s="258">
        <f>IF(CuadroPresupuestos!$D$6=Listas!$A$3,SUMIF(CuadroPresupuestos!D$11:D$53,PlanInversion!C14,CuadroPresupuestos!K$11:K$53),SUMIF(CuadroPresupuestos!D$11:D$53,PlanInversion!C14,CuadroPresupuestos!H$11:H$53))</f>
        <v>0</v>
      </c>
    </row>
    <row r="15" spans="1:11" ht="15.75" customHeight="1" thickBot="1" x14ac:dyDescent="0.3">
      <c r="A15" s="390" t="s">
        <v>300</v>
      </c>
      <c r="B15" s="250"/>
      <c r="C15" s="512" t="s">
        <v>289</v>
      </c>
      <c r="D15" s="513"/>
      <c r="E15" s="85">
        <v>0</v>
      </c>
      <c r="F15" s="86">
        <f t="shared" si="2"/>
        <v>0</v>
      </c>
      <c r="G15" s="85">
        <v>0</v>
      </c>
      <c r="H15" s="89">
        <f t="shared" si="0"/>
        <v>0</v>
      </c>
      <c r="I15" s="83">
        <f t="shared" si="3"/>
        <v>0</v>
      </c>
      <c r="J15" s="90">
        <f t="shared" si="1"/>
        <v>0</v>
      </c>
      <c r="K15" s="259">
        <f>IF(CuadroPresupuestos!$D$6=Listas!$A$3,SUMIF(CuadroPresupuestos!D$11:D$53,PlanInversion!C15,CuadroPresupuestos!K$11:K$53),SUMIF(CuadroPresupuestos!D$11:D$53,PlanInversion!C15,CuadroPresupuestos!H$11:H$53))</f>
        <v>0</v>
      </c>
    </row>
    <row r="16" spans="1:11" ht="15.75" thickBot="1" x14ac:dyDescent="0.3">
      <c r="A16" s="390" t="s">
        <v>300</v>
      </c>
      <c r="B16" s="249"/>
      <c r="C16" s="510" t="s">
        <v>290</v>
      </c>
      <c r="D16" s="511"/>
      <c r="E16" s="85">
        <v>0</v>
      </c>
      <c r="F16" s="86">
        <f t="shared" si="2"/>
        <v>0</v>
      </c>
      <c r="G16" s="85">
        <v>0</v>
      </c>
      <c r="H16" s="86">
        <f t="shared" si="0"/>
        <v>0</v>
      </c>
      <c r="I16" s="84">
        <f t="shared" si="3"/>
        <v>0</v>
      </c>
      <c r="J16" s="87">
        <f t="shared" si="1"/>
        <v>0</v>
      </c>
      <c r="K16" s="258">
        <f>IF(CuadroPresupuestos!$D$6=Listas!$A$3,SUMIF(CuadroPresupuestos!D$11:D$53,PlanInversion!C16,CuadroPresupuestos!K$11:K$53),SUMIF(CuadroPresupuestos!D$11:D$53,PlanInversion!C16,CuadroPresupuestos!H$11:H$53))</f>
        <v>0</v>
      </c>
    </row>
    <row r="17" spans="1:11" ht="15.75" customHeight="1" thickBot="1" x14ac:dyDescent="0.3">
      <c r="A17" s="390" t="s">
        <v>300</v>
      </c>
      <c r="B17" s="250"/>
      <c r="C17" s="514" t="s">
        <v>291</v>
      </c>
      <c r="D17" s="515"/>
      <c r="E17" s="85">
        <v>0</v>
      </c>
      <c r="F17" s="86">
        <f t="shared" si="2"/>
        <v>0</v>
      </c>
      <c r="G17" s="85">
        <v>0</v>
      </c>
      <c r="H17" s="89">
        <f t="shared" si="0"/>
        <v>0</v>
      </c>
      <c r="I17" s="83">
        <f t="shared" si="3"/>
        <v>0</v>
      </c>
      <c r="J17" s="90">
        <f t="shared" si="1"/>
        <v>0</v>
      </c>
      <c r="K17" s="259">
        <f>IF(CuadroPresupuestos!$D$6=Listas!$A$3,SUMIF(CuadroPresupuestos!D$11:D$53,PlanInversion!C17,CuadroPresupuestos!K$11:K$53),SUMIF(CuadroPresupuestos!D$11:D$53,PlanInversion!C17,CuadroPresupuestos!H$11:H$53))</f>
        <v>0</v>
      </c>
    </row>
    <row r="18" spans="1:11" ht="15.75" thickBot="1" x14ac:dyDescent="0.3">
      <c r="A18" s="390" t="s">
        <v>300</v>
      </c>
      <c r="B18" s="249"/>
      <c r="C18" s="504" t="s">
        <v>592</v>
      </c>
      <c r="D18" s="516"/>
      <c r="E18" s="85">
        <v>0</v>
      </c>
      <c r="F18" s="86">
        <f t="shared" si="2"/>
        <v>0</v>
      </c>
      <c r="G18" s="85">
        <v>0</v>
      </c>
      <c r="H18" s="86">
        <f t="shared" si="0"/>
        <v>0</v>
      </c>
      <c r="I18" s="84">
        <f t="shared" si="3"/>
        <v>0</v>
      </c>
      <c r="J18" s="87">
        <f t="shared" si="1"/>
        <v>0</v>
      </c>
      <c r="K18" s="258">
        <f>IF(CuadroPresupuestos!$D$6=Listas!$A$3,SUMIF(CuadroPresupuestos!D$11:D$53,PlanInversion!C18,CuadroPresupuestos!K$11:K$53),SUMIF(CuadroPresupuestos!D$11:D$53,PlanInversion!C18,CuadroPresupuestos!H$11:H$53))</f>
        <v>0</v>
      </c>
    </row>
    <row r="19" spans="1:11" ht="15.75" customHeight="1" thickBot="1" x14ac:dyDescent="0.3">
      <c r="A19" s="390" t="s">
        <v>300</v>
      </c>
      <c r="B19" s="250"/>
      <c r="C19" s="504" t="s">
        <v>593</v>
      </c>
      <c r="D19" s="516"/>
      <c r="E19" s="85">
        <v>0</v>
      </c>
      <c r="F19" s="86">
        <f t="shared" si="2"/>
        <v>0</v>
      </c>
      <c r="G19" s="85">
        <v>0</v>
      </c>
      <c r="H19" s="89">
        <f t="shared" si="0"/>
        <v>0</v>
      </c>
      <c r="I19" s="83">
        <f t="shared" si="3"/>
        <v>0</v>
      </c>
      <c r="J19" s="90">
        <f t="shared" si="1"/>
        <v>0</v>
      </c>
      <c r="K19" s="259">
        <f>IF(CuadroPresupuestos!$D$6=Listas!$A$3,SUMIF(CuadroPresupuestos!D$11:D$53,PlanInversion!C19,CuadroPresupuestos!K$11:K$53),SUMIF(CuadroPresupuestos!D$11:D$53,PlanInversion!C19,CuadroPresupuestos!H$11:H$53))</f>
        <v>0</v>
      </c>
    </row>
    <row r="20" spans="1:11" x14ac:dyDescent="0.25">
      <c r="A20" s="390" t="s">
        <v>300</v>
      </c>
      <c r="B20" s="249"/>
      <c r="C20" s="508" t="s">
        <v>594</v>
      </c>
      <c r="D20" s="509"/>
      <c r="E20" s="308">
        <v>0</v>
      </c>
      <c r="F20" s="309">
        <f t="shared" si="2"/>
        <v>0</v>
      </c>
      <c r="G20" s="308">
        <v>0</v>
      </c>
      <c r="H20" s="309">
        <f t="shared" si="0"/>
        <v>0</v>
      </c>
      <c r="I20" s="310">
        <f t="shared" si="3"/>
        <v>0</v>
      </c>
      <c r="J20" s="311">
        <f t="shared" si="1"/>
        <v>0</v>
      </c>
      <c r="K20" s="312">
        <f>IF(CuadroPresupuestos!$D$6=Listas!$A$3,SUMIF(CuadroPresupuestos!D$11:D$53,PlanInversion!C20,CuadroPresupuestos!K$11:K$53),SUMIF(CuadroPresupuestos!D$11:D$53,PlanInversion!C20,CuadroPresupuestos!H$11:H$53))</f>
        <v>0</v>
      </c>
    </row>
    <row r="21" spans="1:11" s="28" customFormat="1" ht="15.75" customHeight="1" x14ac:dyDescent="0.25">
      <c r="A21" s="374" t="s">
        <v>301</v>
      </c>
      <c r="B21" s="313" t="s">
        <v>303</v>
      </c>
      <c r="C21" s="314"/>
      <c r="D21" s="314"/>
      <c r="E21" s="315">
        <f>SUM(E22:E30)</f>
        <v>0</v>
      </c>
      <c r="F21" s="316">
        <f t="shared" ref="F21:F29" si="4">IFERROR(E21/E$8,0)</f>
        <v>0</v>
      </c>
      <c r="G21" s="315">
        <f>SUM(G22:G30)</f>
        <v>0</v>
      </c>
      <c r="H21" s="316">
        <f t="shared" si="0"/>
        <v>0</v>
      </c>
      <c r="I21" s="315">
        <f>SUM(I22:I30)</f>
        <v>0</v>
      </c>
      <c r="J21" s="316">
        <f t="shared" si="1"/>
        <v>0</v>
      </c>
      <c r="K21" s="317">
        <f>SUM(K22:K30)</f>
        <v>0</v>
      </c>
    </row>
    <row r="22" spans="1:11" ht="15.75" thickBot="1" x14ac:dyDescent="0.3">
      <c r="A22" s="390" t="s">
        <v>301</v>
      </c>
      <c r="B22" s="249"/>
      <c r="C22" s="506" t="s">
        <v>292</v>
      </c>
      <c r="D22" s="507"/>
      <c r="E22" s="91">
        <v>0</v>
      </c>
      <c r="F22" s="304">
        <f t="shared" si="4"/>
        <v>0</v>
      </c>
      <c r="G22" s="91">
        <v>0</v>
      </c>
      <c r="H22" s="304">
        <f t="shared" si="0"/>
        <v>0</v>
      </c>
      <c r="I22" s="305">
        <f t="shared" ref="I22:I30" si="5">E22+G22</f>
        <v>0</v>
      </c>
      <c r="J22" s="306">
        <f t="shared" si="1"/>
        <v>0</v>
      </c>
      <c r="K22" s="307">
        <f>IF(CuadroPresupuestos!$D$6=Listas!$A$3,SUMIF(CuadroPresupuestos!D$11:D$53,PlanInversion!C22,CuadroPresupuestos!K$11:K$53),SUMIF(CuadroPresupuestos!D$11:D$53,PlanInversion!C22,CuadroPresupuestos!H$11:H$53))</f>
        <v>0</v>
      </c>
    </row>
    <row r="23" spans="1:11" ht="15.75" customHeight="1" thickBot="1" x14ac:dyDescent="0.3">
      <c r="A23" s="390" t="s">
        <v>301</v>
      </c>
      <c r="B23" s="250"/>
      <c r="C23" s="512" t="s">
        <v>293</v>
      </c>
      <c r="D23" s="513"/>
      <c r="E23" s="85">
        <v>0</v>
      </c>
      <c r="F23" s="86">
        <f t="shared" si="4"/>
        <v>0</v>
      </c>
      <c r="G23" s="85">
        <v>0</v>
      </c>
      <c r="H23" s="89">
        <f t="shared" si="0"/>
        <v>0</v>
      </c>
      <c r="I23" s="83">
        <f t="shared" si="5"/>
        <v>0</v>
      </c>
      <c r="J23" s="90">
        <f t="shared" si="1"/>
        <v>0</v>
      </c>
      <c r="K23" s="259">
        <f>IF(CuadroPresupuestos!$D$6=Listas!$A$3,SUMIF(CuadroPresupuestos!D$11:D$53,PlanInversion!C23,CuadroPresupuestos!K$11:K$53),SUMIF(CuadroPresupuestos!D$11:D$53,PlanInversion!C23,CuadroPresupuestos!H$11:H$53))</f>
        <v>0</v>
      </c>
    </row>
    <row r="24" spans="1:11" ht="15.75" thickBot="1" x14ac:dyDescent="0.3">
      <c r="A24" s="390" t="s">
        <v>301</v>
      </c>
      <c r="B24" s="249"/>
      <c r="C24" s="510" t="s">
        <v>294</v>
      </c>
      <c r="D24" s="511"/>
      <c r="E24" s="85">
        <v>0</v>
      </c>
      <c r="F24" s="86">
        <f t="shared" si="4"/>
        <v>0</v>
      </c>
      <c r="G24" s="85">
        <v>0</v>
      </c>
      <c r="H24" s="86">
        <f t="shared" si="0"/>
        <v>0</v>
      </c>
      <c r="I24" s="84">
        <f t="shared" si="5"/>
        <v>0</v>
      </c>
      <c r="J24" s="87">
        <f t="shared" si="1"/>
        <v>0</v>
      </c>
      <c r="K24" s="258">
        <f>IF(CuadroPresupuestos!$D$6=Listas!$A$3,SUMIF(CuadroPresupuestos!D$11:D$53,PlanInversion!C24,CuadroPresupuestos!K$11:K$53),SUMIF(CuadroPresupuestos!D$11:D$53,PlanInversion!C24,CuadroPresupuestos!H$11:H$53))</f>
        <v>0</v>
      </c>
    </row>
    <row r="25" spans="1:11" ht="15.75" customHeight="1" thickBot="1" x14ac:dyDescent="0.3">
      <c r="A25" s="390" t="s">
        <v>301</v>
      </c>
      <c r="B25" s="250"/>
      <c r="C25" s="512" t="s">
        <v>295</v>
      </c>
      <c r="D25" s="513"/>
      <c r="E25" s="85">
        <v>0</v>
      </c>
      <c r="F25" s="86">
        <f t="shared" si="4"/>
        <v>0</v>
      </c>
      <c r="G25" s="85">
        <v>0</v>
      </c>
      <c r="H25" s="89">
        <f t="shared" si="0"/>
        <v>0</v>
      </c>
      <c r="I25" s="83">
        <f t="shared" si="5"/>
        <v>0</v>
      </c>
      <c r="J25" s="90">
        <f t="shared" si="1"/>
        <v>0</v>
      </c>
      <c r="K25" s="259">
        <f>IF(CuadroPresupuestos!$D$6=Listas!$A$3,SUMIF(CuadroPresupuestos!D$11:D$53,PlanInversion!C25,CuadroPresupuestos!K$11:K$53),SUMIF(CuadroPresupuestos!D$11:D$53,PlanInversion!C25,CuadroPresupuestos!H$11:H$53))</f>
        <v>0</v>
      </c>
    </row>
    <row r="26" spans="1:11" ht="15.75" thickBot="1" x14ac:dyDescent="0.3">
      <c r="A26" s="390" t="s">
        <v>301</v>
      </c>
      <c r="B26" s="249"/>
      <c r="C26" s="510" t="s">
        <v>296</v>
      </c>
      <c r="D26" s="511"/>
      <c r="E26" s="85">
        <v>0</v>
      </c>
      <c r="F26" s="86">
        <f t="shared" si="4"/>
        <v>0</v>
      </c>
      <c r="G26" s="85">
        <v>0</v>
      </c>
      <c r="H26" s="86">
        <f t="shared" si="0"/>
        <v>0</v>
      </c>
      <c r="I26" s="84">
        <f t="shared" si="5"/>
        <v>0</v>
      </c>
      <c r="J26" s="87">
        <f t="shared" si="1"/>
        <v>0</v>
      </c>
      <c r="K26" s="258">
        <f>IF(CuadroPresupuestos!$D$6=Listas!$A$3,SUMIF(CuadroPresupuestos!D$11:D$53,PlanInversion!C26,CuadroPresupuestos!K$11:K$53),SUMIF(CuadroPresupuestos!D$11:D$53,PlanInversion!C26,CuadroPresupuestos!H$11:H$53))</f>
        <v>0</v>
      </c>
    </row>
    <row r="27" spans="1:11" ht="15.75" customHeight="1" thickBot="1" x14ac:dyDescent="0.3">
      <c r="A27" s="390" t="s">
        <v>301</v>
      </c>
      <c r="B27" s="250"/>
      <c r="C27" s="512" t="s">
        <v>297</v>
      </c>
      <c r="D27" s="513"/>
      <c r="E27" s="85">
        <v>0</v>
      </c>
      <c r="F27" s="86">
        <f t="shared" si="4"/>
        <v>0</v>
      </c>
      <c r="G27" s="85">
        <v>0</v>
      </c>
      <c r="H27" s="89">
        <f t="shared" si="0"/>
        <v>0</v>
      </c>
      <c r="I27" s="83">
        <f t="shared" si="5"/>
        <v>0</v>
      </c>
      <c r="J27" s="90">
        <f t="shared" si="1"/>
        <v>0</v>
      </c>
      <c r="K27" s="259">
        <f>IF(CuadroPresupuestos!$D$6=Listas!$A$3,SUMIF(CuadroPresupuestos!D$11:D$53,PlanInversion!C27,CuadroPresupuestos!K$11:K$53),SUMIF(CuadroPresupuestos!D$11:D$53,PlanInversion!C27,CuadroPresupuestos!H$11:H$53))</f>
        <v>0</v>
      </c>
    </row>
    <row r="28" spans="1:11" ht="15.75" thickBot="1" x14ac:dyDescent="0.3">
      <c r="A28" s="390" t="s">
        <v>300</v>
      </c>
      <c r="B28" s="249"/>
      <c r="C28" s="504" t="s">
        <v>589</v>
      </c>
      <c r="D28" s="505"/>
      <c r="E28" s="85">
        <v>0</v>
      </c>
      <c r="F28" s="86">
        <f t="shared" si="4"/>
        <v>0</v>
      </c>
      <c r="G28" s="85">
        <v>0</v>
      </c>
      <c r="H28" s="86">
        <f t="shared" si="0"/>
        <v>0</v>
      </c>
      <c r="I28" s="84">
        <f t="shared" si="5"/>
        <v>0</v>
      </c>
      <c r="J28" s="87">
        <f t="shared" si="1"/>
        <v>0</v>
      </c>
      <c r="K28" s="258">
        <f>IF(CuadroPresupuestos!$D$6=Listas!$A$3,SUMIF(CuadroPresupuestos!D$11:D$53,PlanInversion!C28,CuadroPresupuestos!K$11:K$53),SUMIF(CuadroPresupuestos!D$11:D$53,PlanInversion!C28,CuadroPresupuestos!H$11:H$53))</f>
        <v>0</v>
      </c>
    </row>
    <row r="29" spans="1:11" ht="15.75" customHeight="1" thickBot="1" x14ac:dyDescent="0.3">
      <c r="A29" s="390" t="s">
        <v>300</v>
      </c>
      <c r="B29" s="250"/>
      <c r="C29" s="504" t="s">
        <v>590</v>
      </c>
      <c r="D29" s="505"/>
      <c r="E29" s="85">
        <v>0</v>
      </c>
      <c r="F29" s="86">
        <f t="shared" si="4"/>
        <v>0</v>
      </c>
      <c r="G29" s="85">
        <v>0</v>
      </c>
      <c r="H29" s="89">
        <f t="shared" si="0"/>
        <v>0</v>
      </c>
      <c r="I29" s="83">
        <f t="shared" si="5"/>
        <v>0</v>
      </c>
      <c r="J29" s="90">
        <f t="shared" si="1"/>
        <v>0</v>
      </c>
      <c r="K29" s="259">
        <f>IF(CuadroPresupuestos!$D$6=Listas!$A$3,SUMIF(CuadroPresupuestos!D$11:D$53,PlanInversion!C29,CuadroPresupuestos!K$11:K$53),SUMIF(CuadroPresupuestos!D$11:D$53,PlanInversion!C29,CuadroPresupuestos!H$11:H$53))</f>
        <v>0</v>
      </c>
    </row>
    <row r="30" spans="1:11" x14ac:dyDescent="0.25">
      <c r="A30" s="390" t="s">
        <v>300</v>
      </c>
      <c r="B30" s="249"/>
      <c r="C30" s="508" t="s">
        <v>591</v>
      </c>
      <c r="D30" s="509"/>
      <c r="E30" s="308">
        <v>0</v>
      </c>
      <c r="F30" s="309">
        <f t="shared" ref="F30:H41" si="6">IFERROR(E30/E$8,0)</f>
        <v>0</v>
      </c>
      <c r="G30" s="308">
        <v>0</v>
      </c>
      <c r="H30" s="309">
        <f t="shared" si="6"/>
        <v>0</v>
      </c>
      <c r="I30" s="310">
        <f t="shared" si="5"/>
        <v>0</v>
      </c>
      <c r="J30" s="311">
        <f t="shared" si="1"/>
        <v>0</v>
      </c>
      <c r="K30" s="312">
        <f>IF(CuadroPresupuestos!$D$6=Listas!$A$3,SUMIF(CuadroPresupuestos!D$11:D$53,PlanInversion!C30,CuadroPresupuestos!K$11:K$53),SUMIF(CuadroPresupuestos!D$11:D$53,PlanInversion!C30,CuadroPresupuestos!H$11:H$53))</f>
        <v>0</v>
      </c>
    </row>
    <row r="31" spans="1:11" s="28" customFormat="1" ht="15.75" customHeight="1" x14ac:dyDescent="0.25">
      <c r="A31" s="374" t="s">
        <v>301</v>
      </c>
      <c r="B31" s="313" t="s">
        <v>409</v>
      </c>
      <c r="C31" s="314"/>
      <c r="D31" s="314"/>
      <c r="E31" s="315">
        <f>SUM(E32:E42)</f>
        <v>0</v>
      </c>
      <c r="F31" s="316">
        <f t="shared" si="6"/>
        <v>0</v>
      </c>
      <c r="G31" s="315">
        <f>SUM(G32:G42)</f>
        <v>0</v>
      </c>
      <c r="H31" s="316">
        <f t="shared" si="6"/>
        <v>0</v>
      </c>
      <c r="I31" s="315">
        <f>SUM(I32:I42)</f>
        <v>0</v>
      </c>
      <c r="J31" s="316">
        <f t="shared" si="1"/>
        <v>0</v>
      </c>
      <c r="K31" s="317">
        <f>SUM(K32:K42)</f>
        <v>0</v>
      </c>
    </row>
    <row r="32" spans="1:11" ht="15.75" thickBot="1" x14ac:dyDescent="0.3">
      <c r="A32" s="390" t="s">
        <v>301</v>
      </c>
      <c r="B32" s="249"/>
      <c r="C32" s="506" t="s">
        <v>400</v>
      </c>
      <c r="D32" s="507"/>
      <c r="E32" s="91">
        <v>0</v>
      </c>
      <c r="F32" s="304">
        <f t="shared" si="6"/>
        <v>0</v>
      </c>
      <c r="G32" s="91">
        <v>0</v>
      </c>
      <c r="H32" s="304">
        <f t="shared" si="6"/>
        <v>0</v>
      </c>
      <c r="I32" s="305">
        <f t="shared" ref="I32:I42" si="7">E32+G32</f>
        <v>0</v>
      </c>
      <c r="J32" s="306">
        <f t="shared" si="1"/>
        <v>0</v>
      </c>
      <c r="K32" s="307">
        <f>IF(CuadroPresupuestos!$D$6=Listas!$A$3,SUMIF(CuadroPresupuestos!D$11:D$53,PlanInversion!C32,CuadroPresupuestos!K$11:K$53),SUMIF(CuadroPresupuestos!D$11:D$53,PlanInversion!C32,CuadroPresupuestos!H$11:H$53))</f>
        <v>0</v>
      </c>
    </row>
    <row r="33" spans="1:11" ht="15.75" customHeight="1" thickBot="1" x14ac:dyDescent="0.3">
      <c r="A33" s="390" t="s">
        <v>301</v>
      </c>
      <c r="B33" s="250"/>
      <c r="C33" s="512" t="s">
        <v>401</v>
      </c>
      <c r="D33" s="513"/>
      <c r="E33" s="85">
        <v>0</v>
      </c>
      <c r="F33" s="86">
        <f t="shared" si="6"/>
        <v>0</v>
      </c>
      <c r="G33" s="85">
        <v>0</v>
      </c>
      <c r="H33" s="89">
        <f t="shared" si="6"/>
        <v>0</v>
      </c>
      <c r="I33" s="83">
        <f t="shared" si="7"/>
        <v>0</v>
      </c>
      <c r="J33" s="90">
        <f t="shared" si="1"/>
        <v>0</v>
      </c>
      <c r="K33" s="259">
        <f>IF(CuadroPresupuestos!$D$6=Listas!$A$3,SUMIF(CuadroPresupuestos!D$11:D$53,PlanInversion!C33,CuadroPresupuestos!K$11:K$53),SUMIF(CuadroPresupuestos!D$11:D$53,PlanInversion!C33,CuadroPresupuestos!H$11:H$53))</f>
        <v>0</v>
      </c>
    </row>
    <row r="34" spans="1:11" ht="15.75" thickBot="1" x14ac:dyDescent="0.3">
      <c r="A34" s="390" t="s">
        <v>301</v>
      </c>
      <c r="B34" s="249"/>
      <c r="C34" s="510" t="s">
        <v>402</v>
      </c>
      <c r="D34" s="511"/>
      <c r="E34" s="85">
        <v>0</v>
      </c>
      <c r="F34" s="86">
        <f t="shared" si="6"/>
        <v>0</v>
      </c>
      <c r="G34" s="85">
        <v>0</v>
      </c>
      <c r="H34" s="86">
        <f t="shared" si="6"/>
        <v>0</v>
      </c>
      <c r="I34" s="84">
        <f t="shared" si="7"/>
        <v>0</v>
      </c>
      <c r="J34" s="87">
        <f t="shared" si="1"/>
        <v>0</v>
      </c>
      <c r="K34" s="258">
        <f>IF(CuadroPresupuestos!$D$6=Listas!$A$3,SUMIF(CuadroPresupuestos!D$11:D$53,PlanInversion!C34,CuadroPresupuestos!K$11:K$53),SUMIF(CuadroPresupuestos!D$11:D$53,PlanInversion!C34,CuadroPresupuestos!H$11:H$53))</f>
        <v>0</v>
      </c>
    </row>
    <row r="35" spans="1:11" ht="15.75" customHeight="1" thickBot="1" x14ac:dyDescent="0.3">
      <c r="A35" s="390" t="s">
        <v>301</v>
      </c>
      <c r="B35" s="250"/>
      <c r="C35" s="512" t="s">
        <v>403</v>
      </c>
      <c r="D35" s="513"/>
      <c r="E35" s="85">
        <v>0</v>
      </c>
      <c r="F35" s="86">
        <f t="shared" si="6"/>
        <v>0</v>
      </c>
      <c r="G35" s="85">
        <v>0</v>
      </c>
      <c r="H35" s="89">
        <f t="shared" si="6"/>
        <v>0</v>
      </c>
      <c r="I35" s="83">
        <f t="shared" si="7"/>
        <v>0</v>
      </c>
      <c r="J35" s="90">
        <f t="shared" si="1"/>
        <v>0</v>
      </c>
      <c r="K35" s="259">
        <f>IF(CuadroPresupuestos!$D$6=Listas!$A$3,SUMIF(CuadroPresupuestos!D$11:D$53,PlanInversion!C35,CuadroPresupuestos!K$11:K$53),SUMIF(CuadroPresupuestos!D$11:D$53,PlanInversion!C35,CuadroPresupuestos!H$11:H$53))</f>
        <v>0</v>
      </c>
    </row>
    <row r="36" spans="1:11" ht="15.75" thickBot="1" x14ac:dyDescent="0.3">
      <c r="A36" s="390" t="s">
        <v>301</v>
      </c>
      <c r="B36" s="249"/>
      <c r="C36" s="510" t="s">
        <v>404</v>
      </c>
      <c r="D36" s="511"/>
      <c r="E36" s="85">
        <v>0</v>
      </c>
      <c r="F36" s="86">
        <f t="shared" si="6"/>
        <v>0</v>
      </c>
      <c r="G36" s="85">
        <v>0</v>
      </c>
      <c r="H36" s="86">
        <f t="shared" si="6"/>
        <v>0</v>
      </c>
      <c r="I36" s="84">
        <f t="shared" si="7"/>
        <v>0</v>
      </c>
      <c r="J36" s="87">
        <f t="shared" si="1"/>
        <v>0</v>
      </c>
      <c r="K36" s="258">
        <f>IF(CuadroPresupuestos!$D$6=Listas!$A$3,SUMIF(CuadroPresupuestos!D$11:D$53,PlanInversion!C36,CuadroPresupuestos!K$11:K$53),SUMIF(CuadroPresupuestos!D$11:D$53,PlanInversion!C36,CuadroPresupuestos!H$11:H$53))</f>
        <v>0</v>
      </c>
    </row>
    <row r="37" spans="1:11" ht="15.75" customHeight="1" thickBot="1" x14ac:dyDescent="0.3">
      <c r="A37" s="390" t="s">
        <v>301</v>
      </c>
      <c r="B37" s="250"/>
      <c r="C37" s="512" t="s">
        <v>405</v>
      </c>
      <c r="D37" s="513"/>
      <c r="E37" s="85">
        <v>0</v>
      </c>
      <c r="F37" s="86">
        <f t="shared" si="6"/>
        <v>0</v>
      </c>
      <c r="G37" s="85">
        <v>0</v>
      </c>
      <c r="H37" s="89">
        <f t="shared" si="6"/>
        <v>0</v>
      </c>
      <c r="I37" s="83">
        <f t="shared" si="7"/>
        <v>0</v>
      </c>
      <c r="J37" s="90">
        <f t="shared" si="1"/>
        <v>0</v>
      </c>
      <c r="K37" s="259">
        <f>IF(CuadroPresupuestos!$D$6=Listas!$A$3,SUMIF(CuadroPresupuestos!D$11:D$53,PlanInversion!C37,CuadroPresupuestos!K$11:K$53),SUMIF(CuadroPresupuestos!D$11:D$53,PlanInversion!C37,CuadroPresupuestos!H$11:H$53))</f>
        <v>0</v>
      </c>
    </row>
    <row r="38" spans="1:11" ht="15.75" thickBot="1" x14ac:dyDescent="0.3">
      <c r="A38" s="390" t="s">
        <v>301</v>
      </c>
      <c r="B38" s="249"/>
      <c r="C38" s="510" t="s">
        <v>406</v>
      </c>
      <c r="D38" s="511"/>
      <c r="E38" s="85">
        <v>0</v>
      </c>
      <c r="F38" s="86">
        <f>IFERROR(E38/E$8,0)</f>
        <v>0</v>
      </c>
      <c r="G38" s="85">
        <v>0</v>
      </c>
      <c r="H38" s="86">
        <f>IFERROR(G38/G$8,0)</f>
        <v>0</v>
      </c>
      <c r="I38" s="84">
        <f>E38+G38</f>
        <v>0</v>
      </c>
      <c r="J38" s="87">
        <f t="shared" si="1"/>
        <v>0</v>
      </c>
      <c r="K38" s="258">
        <f>IF(CuadroPresupuestos!$D$6=Listas!$A$3,SUMIF(CuadroPresupuestos!D$11:D$53,PlanInversion!C38,CuadroPresupuestos!K$11:K$53),SUMIF(CuadroPresupuestos!D$11:D$53,PlanInversion!C38,CuadroPresupuestos!H$11:H$53))</f>
        <v>0</v>
      </c>
    </row>
    <row r="39" spans="1:11" ht="15.75" customHeight="1" thickBot="1" x14ac:dyDescent="0.3">
      <c r="A39" s="390" t="s">
        <v>301</v>
      </c>
      <c r="B39" s="250"/>
      <c r="C39" s="512" t="s">
        <v>407</v>
      </c>
      <c r="D39" s="513"/>
      <c r="E39" s="85">
        <v>0</v>
      </c>
      <c r="F39" s="86">
        <f>IFERROR(E39/E$8,0)</f>
        <v>0</v>
      </c>
      <c r="G39" s="85">
        <v>0</v>
      </c>
      <c r="H39" s="89">
        <f>IFERROR(G39/G$8,0)</f>
        <v>0</v>
      </c>
      <c r="I39" s="83">
        <f>E39+G39</f>
        <v>0</v>
      </c>
      <c r="J39" s="90">
        <f t="shared" si="1"/>
        <v>0</v>
      </c>
      <c r="K39" s="259">
        <f>IF(CuadroPresupuestos!$D$6=Listas!$A$3,SUMIF(CuadroPresupuestos!D$11:D$53,PlanInversion!C39,CuadroPresupuestos!K$11:K$53),SUMIF(CuadroPresupuestos!D$11:D$53,PlanInversion!C39,CuadroPresupuestos!H$11:H$53))</f>
        <v>0</v>
      </c>
    </row>
    <row r="40" spans="1:11" ht="15.75" thickBot="1" x14ac:dyDescent="0.3">
      <c r="A40" s="390" t="s">
        <v>300</v>
      </c>
      <c r="B40" s="249"/>
      <c r="C40" s="510" t="s">
        <v>408</v>
      </c>
      <c r="D40" s="511"/>
      <c r="E40" s="85">
        <v>0</v>
      </c>
      <c r="F40" s="86">
        <f t="shared" si="6"/>
        <v>0</v>
      </c>
      <c r="G40" s="85">
        <v>0</v>
      </c>
      <c r="H40" s="86">
        <f t="shared" si="6"/>
        <v>0</v>
      </c>
      <c r="I40" s="84">
        <f t="shared" si="7"/>
        <v>0</v>
      </c>
      <c r="J40" s="87">
        <f t="shared" si="1"/>
        <v>0</v>
      </c>
      <c r="K40" s="258">
        <f>IF(CuadroPresupuestos!$D$6=Listas!$A$3,SUMIF(CuadroPresupuestos!D$11:D$53,PlanInversion!C40,CuadroPresupuestos!K$11:K$53),SUMIF(CuadroPresupuestos!D$11:D$53,PlanInversion!C40,CuadroPresupuestos!H$11:H$53))</f>
        <v>0</v>
      </c>
    </row>
    <row r="41" spans="1:11" ht="15.75" customHeight="1" thickBot="1" x14ac:dyDescent="0.3">
      <c r="A41" s="390" t="s">
        <v>300</v>
      </c>
      <c r="B41" s="250"/>
      <c r="C41" s="504" t="s">
        <v>595</v>
      </c>
      <c r="D41" s="505"/>
      <c r="E41" s="85">
        <v>0</v>
      </c>
      <c r="F41" s="86">
        <f t="shared" si="6"/>
        <v>0</v>
      </c>
      <c r="G41" s="85">
        <v>0</v>
      </c>
      <c r="H41" s="89">
        <f t="shared" si="6"/>
        <v>0</v>
      </c>
      <c r="I41" s="83">
        <f t="shared" si="7"/>
        <v>0</v>
      </c>
      <c r="J41" s="90">
        <f t="shared" si="1"/>
        <v>0</v>
      </c>
      <c r="K41" s="259">
        <f>IF(CuadroPresupuestos!$D$6=Listas!$A$3,SUMIF(CuadroPresupuestos!D$11:D$53,PlanInversion!C41,CuadroPresupuestos!K$11:K$53),SUMIF(CuadroPresupuestos!D$11:D$53,PlanInversion!C41,CuadroPresupuestos!H$11:H$53))</f>
        <v>0</v>
      </c>
    </row>
    <row r="42" spans="1:11" ht="15.75" thickBot="1" x14ac:dyDescent="0.3">
      <c r="A42" s="390" t="s">
        <v>300</v>
      </c>
      <c r="B42" s="260"/>
      <c r="C42" s="521" t="s">
        <v>596</v>
      </c>
      <c r="D42" s="522"/>
      <c r="E42" s="261">
        <v>0</v>
      </c>
      <c r="F42" s="262">
        <f>IFERROR(E42/E$8,0)</f>
        <v>0</v>
      </c>
      <c r="G42" s="261">
        <v>0</v>
      </c>
      <c r="H42" s="262">
        <f>IFERROR(G42/G$8,0)</f>
        <v>0</v>
      </c>
      <c r="I42" s="263">
        <f t="shared" si="7"/>
        <v>0</v>
      </c>
      <c r="J42" s="264">
        <f t="shared" si="1"/>
        <v>0</v>
      </c>
      <c r="K42" s="265">
        <f>IF(CuadroPresupuestos!$D$6=Listas!$A$3,SUMIF(CuadroPresupuestos!D$11:D$53,PlanInversion!C42,CuadroPresupuestos!K$11:K$53),SUMIF(CuadroPresupuestos!D$11:D$53,PlanInversion!C42,CuadroPresupuestos!H$11:H$53))</f>
        <v>0</v>
      </c>
    </row>
    <row r="43" spans="1:11" x14ac:dyDescent="0.25">
      <c r="A43" s="391"/>
      <c r="B43" s="27"/>
      <c r="C43" s="27"/>
      <c r="D43" s="27"/>
      <c r="E43" s="29"/>
      <c r="G43" s="29"/>
      <c r="I43" s="29"/>
      <c r="J43" s="29"/>
    </row>
    <row r="44" spans="1:11" x14ac:dyDescent="0.25">
      <c r="A44" s="391"/>
      <c r="B44" s="27"/>
      <c r="C44" s="27"/>
      <c r="D44" s="27"/>
      <c r="E44" s="29"/>
      <c r="G44" s="29"/>
      <c r="I44" s="29"/>
      <c r="J44" s="29"/>
    </row>
    <row r="45" spans="1:11" x14ac:dyDescent="0.25">
      <c r="A45" s="391"/>
      <c r="B45" s="27"/>
      <c r="C45" s="27"/>
      <c r="D45" s="27"/>
      <c r="E45" s="29"/>
      <c r="G45" s="29"/>
      <c r="I45" s="29"/>
      <c r="J45" s="29"/>
    </row>
    <row r="46" spans="1:11" x14ac:dyDescent="0.25">
      <c r="A46" s="391"/>
      <c r="B46" s="27"/>
      <c r="C46" s="27"/>
      <c r="D46" s="27"/>
      <c r="E46" s="29"/>
      <c r="G46" s="29"/>
      <c r="I46" s="29"/>
      <c r="J46" s="29"/>
    </row>
    <row r="47" spans="1:11" x14ac:dyDescent="0.25">
      <c r="A47" s="391"/>
      <c r="B47" s="27"/>
      <c r="C47" s="27"/>
      <c r="D47" s="27"/>
      <c r="E47" s="29"/>
      <c r="G47" s="29"/>
      <c r="I47" s="29"/>
      <c r="J47" s="29"/>
    </row>
    <row r="48" spans="1:11" x14ac:dyDescent="0.25">
      <c r="A48" s="391"/>
      <c r="B48" s="27"/>
      <c r="C48" s="27"/>
      <c r="D48" s="27"/>
      <c r="E48" s="29"/>
      <c r="G48" s="29"/>
      <c r="I48" s="29"/>
      <c r="J48" s="29"/>
    </row>
    <row r="49" spans="1:10" x14ac:dyDescent="0.25">
      <c r="A49" s="391"/>
      <c r="B49" s="27"/>
      <c r="C49" s="27"/>
      <c r="D49" s="27"/>
      <c r="E49" s="29"/>
      <c r="G49" s="29"/>
      <c r="I49" s="29"/>
      <c r="J49" s="29"/>
    </row>
    <row r="50" spans="1:10" x14ac:dyDescent="0.25">
      <c r="A50" s="391"/>
      <c r="B50" s="27"/>
      <c r="C50" s="27"/>
      <c r="D50" s="27"/>
      <c r="E50" s="29"/>
      <c r="G50" s="29"/>
      <c r="I50" s="29"/>
      <c r="J50" s="29"/>
    </row>
    <row r="51" spans="1:10" x14ac:dyDescent="0.25">
      <c r="A51" s="391"/>
      <c r="B51" s="27"/>
      <c r="C51" s="27"/>
      <c r="D51" s="27"/>
      <c r="E51" s="29"/>
    </row>
    <row r="52" spans="1:10" x14ac:dyDescent="0.25">
      <c r="A52" s="391"/>
      <c r="B52" s="27"/>
      <c r="C52" s="27"/>
      <c r="D52" s="27"/>
      <c r="E52" s="29"/>
    </row>
    <row r="53" spans="1:10" x14ac:dyDescent="0.25">
      <c r="A53" s="391"/>
      <c r="B53" s="27"/>
      <c r="C53" s="27"/>
      <c r="D53" s="27"/>
      <c r="E53" s="29"/>
    </row>
    <row r="54" spans="1:10" x14ac:dyDescent="0.25">
      <c r="A54" s="391"/>
      <c r="B54" s="27"/>
      <c r="C54" s="27"/>
      <c r="D54" s="27"/>
      <c r="E54" s="29"/>
    </row>
    <row r="55" spans="1:10" x14ac:dyDescent="0.25">
      <c r="A55" s="391"/>
      <c r="B55" s="27"/>
      <c r="C55" s="27"/>
      <c r="D55" s="27"/>
      <c r="E55" s="29"/>
    </row>
    <row r="56" spans="1:10" x14ac:dyDescent="0.25">
      <c r="A56" s="391"/>
      <c r="B56" s="27"/>
      <c r="C56" s="27"/>
      <c r="D56" s="27"/>
      <c r="E56" s="29"/>
    </row>
    <row r="57" spans="1:10" x14ac:dyDescent="0.25">
      <c r="A57" s="391"/>
      <c r="B57" s="27"/>
      <c r="C57" s="27"/>
      <c r="D57" s="27"/>
      <c r="E57" s="29"/>
    </row>
    <row r="58" spans="1:10" x14ac:dyDescent="0.25">
      <c r="A58" s="391"/>
      <c r="B58" s="27"/>
      <c r="C58" s="27"/>
      <c r="D58" s="27"/>
      <c r="E58" s="29"/>
    </row>
    <row r="59" spans="1:10" x14ac:dyDescent="0.25">
      <c r="A59" s="391"/>
      <c r="B59" s="27"/>
      <c r="C59" s="27"/>
      <c r="D59" s="27"/>
      <c r="E59" s="29"/>
    </row>
    <row r="60" spans="1:10" x14ac:dyDescent="0.25">
      <c r="A60" s="391"/>
      <c r="B60" s="27"/>
      <c r="C60" s="27"/>
      <c r="D60" s="27"/>
      <c r="E60" s="29"/>
    </row>
    <row r="61" spans="1:10" x14ac:dyDescent="0.25">
      <c r="A61" s="391"/>
      <c r="B61" s="27"/>
      <c r="C61" s="27"/>
      <c r="D61" s="27"/>
      <c r="E61" s="29"/>
    </row>
    <row r="62" spans="1:10" x14ac:dyDescent="0.25">
      <c r="A62" s="391"/>
      <c r="B62" s="27"/>
      <c r="C62" s="27"/>
      <c r="D62" s="27"/>
      <c r="E62" s="29"/>
    </row>
    <row r="63" spans="1:10" x14ac:dyDescent="0.25">
      <c r="A63" s="391"/>
      <c r="B63" s="27"/>
      <c r="C63" s="27"/>
      <c r="D63" s="27"/>
      <c r="E63" s="29"/>
    </row>
    <row r="64" spans="1:10" x14ac:dyDescent="0.25">
      <c r="A64" s="391"/>
      <c r="B64" s="27"/>
      <c r="C64" s="27"/>
      <c r="D64" s="27"/>
      <c r="E64" s="29"/>
    </row>
    <row r="65" spans="1:5" x14ac:dyDescent="0.25">
      <c r="A65" s="391"/>
      <c r="B65" s="27"/>
      <c r="C65" s="27"/>
      <c r="D65" s="27"/>
      <c r="E65" s="29"/>
    </row>
    <row r="66" spans="1:5" x14ac:dyDescent="0.25">
      <c r="A66" s="391"/>
      <c r="B66" s="27"/>
      <c r="C66" s="27"/>
      <c r="D66" s="27"/>
      <c r="E66" s="29"/>
    </row>
    <row r="67" spans="1:5" x14ac:dyDescent="0.25">
      <c r="A67" s="391"/>
      <c r="B67" s="27"/>
      <c r="C67" s="27"/>
      <c r="D67" s="27"/>
      <c r="E67" s="29"/>
    </row>
    <row r="68" spans="1:5" x14ac:dyDescent="0.25">
      <c r="A68" s="391"/>
      <c r="B68" s="27"/>
      <c r="C68" s="27"/>
      <c r="D68" s="27"/>
      <c r="E68" s="29"/>
    </row>
    <row r="69" spans="1:5" x14ac:dyDescent="0.25">
      <c r="A69" s="391"/>
      <c r="B69" s="27"/>
      <c r="C69" s="27"/>
      <c r="D69" s="27"/>
      <c r="E69" s="29"/>
    </row>
    <row r="70" spans="1:5" x14ac:dyDescent="0.25">
      <c r="A70" s="391"/>
      <c r="B70" s="27"/>
      <c r="C70" s="27"/>
      <c r="D70" s="27"/>
      <c r="E70" s="29"/>
    </row>
    <row r="71" spans="1:5" x14ac:dyDescent="0.25">
      <c r="A71" s="391"/>
      <c r="B71" s="27"/>
      <c r="C71" s="27"/>
      <c r="D71" s="27"/>
      <c r="E71" s="29"/>
    </row>
    <row r="72" spans="1:5" x14ac:dyDescent="0.25">
      <c r="A72" s="391"/>
      <c r="B72" s="27"/>
      <c r="C72" s="27"/>
      <c r="D72" s="27"/>
      <c r="E72" s="29"/>
    </row>
    <row r="73" spans="1:5" x14ac:dyDescent="0.25">
      <c r="A73" s="391"/>
      <c r="B73" s="27"/>
      <c r="C73" s="27"/>
      <c r="D73" s="27"/>
      <c r="E73" s="29"/>
    </row>
    <row r="74" spans="1:5" x14ac:dyDescent="0.25">
      <c r="A74" s="391"/>
      <c r="B74" s="27"/>
      <c r="C74" s="27"/>
      <c r="D74" s="27"/>
      <c r="E74" s="29"/>
    </row>
    <row r="75" spans="1:5" x14ac:dyDescent="0.25">
      <c r="A75" s="391"/>
      <c r="B75" s="27"/>
      <c r="C75" s="27"/>
      <c r="D75" s="27"/>
      <c r="E75" s="29"/>
    </row>
    <row r="76" spans="1:5" x14ac:dyDescent="0.25">
      <c r="A76" s="391"/>
      <c r="B76" s="27"/>
      <c r="C76" s="27"/>
      <c r="D76" s="27"/>
      <c r="E76" s="29"/>
    </row>
    <row r="77" spans="1:5" x14ac:dyDescent="0.25">
      <c r="A77" s="391"/>
      <c r="B77" s="27"/>
      <c r="C77" s="27"/>
      <c r="D77" s="27"/>
      <c r="E77" s="29"/>
    </row>
    <row r="78" spans="1:5" x14ac:dyDescent="0.25">
      <c r="A78" s="391"/>
      <c r="B78" s="27"/>
      <c r="C78" s="27"/>
      <c r="D78" s="27"/>
      <c r="E78" s="29"/>
    </row>
    <row r="79" spans="1:5" x14ac:dyDescent="0.25">
      <c r="A79" s="391"/>
      <c r="B79" s="27"/>
      <c r="C79" s="27"/>
      <c r="D79" s="27"/>
      <c r="E79" s="29"/>
    </row>
    <row r="80" spans="1:5" x14ac:dyDescent="0.25">
      <c r="A80" s="391"/>
      <c r="B80" s="27"/>
      <c r="C80" s="27"/>
      <c r="D80" s="27"/>
      <c r="E80" s="29"/>
    </row>
    <row r="81" spans="1:5" x14ac:dyDescent="0.25">
      <c r="A81" s="391"/>
      <c r="B81" s="27"/>
      <c r="C81" s="27"/>
      <c r="D81" s="27"/>
      <c r="E81" s="29"/>
    </row>
    <row r="82" spans="1:5" x14ac:dyDescent="0.25">
      <c r="A82" s="391"/>
      <c r="B82" s="27"/>
      <c r="C82" s="27"/>
      <c r="D82" s="27"/>
      <c r="E82" s="29"/>
    </row>
    <row r="83" spans="1:5" x14ac:dyDescent="0.25">
      <c r="A83" s="391"/>
      <c r="B83" s="27"/>
      <c r="C83" s="27"/>
      <c r="D83" s="27"/>
      <c r="E83" s="29"/>
    </row>
    <row r="84" spans="1:5" x14ac:dyDescent="0.25">
      <c r="A84" s="391"/>
      <c r="B84" s="27"/>
      <c r="C84" s="27"/>
      <c r="D84" s="27"/>
      <c r="E84" s="29"/>
    </row>
    <row r="85" spans="1:5" x14ac:dyDescent="0.25">
      <c r="A85" s="391"/>
      <c r="B85" s="27"/>
      <c r="C85" s="27"/>
      <c r="D85" s="27"/>
      <c r="E85" s="29"/>
    </row>
    <row r="86" spans="1:5" x14ac:dyDescent="0.25">
      <c r="A86" s="391"/>
      <c r="B86" s="27"/>
      <c r="C86" s="27"/>
      <c r="D86" s="27"/>
      <c r="E86" s="29"/>
    </row>
    <row r="87" spans="1:5" x14ac:dyDescent="0.25">
      <c r="A87" s="391"/>
      <c r="B87" s="27"/>
      <c r="C87" s="27"/>
      <c r="D87" s="27"/>
      <c r="E87" s="29"/>
    </row>
    <row r="88" spans="1:5" x14ac:dyDescent="0.25">
      <c r="A88" s="391"/>
      <c r="B88" s="27"/>
      <c r="C88" s="27"/>
      <c r="D88" s="27"/>
      <c r="E88" s="29"/>
    </row>
    <row r="89" spans="1:5" x14ac:dyDescent="0.25">
      <c r="A89" s="391"/>
      <c r="B89" s="27"/>
      <c r="C89" s="27"/>
      <c r="D89" s="27"/>
      <c r="E89" s="29"/>
    </row>
    <row r="90" spans="1:5" x14ac:dyDescent="0.25">
      <c r="A90" s="391"/>
      <c r="B90" s="27"/>
      <c r="C90" s="27"/>
      <c r="D90" s="27"/>
      <c r="E90" s="29"/>
    </row>
    <row r="91" spans="1:5" x14ac:dyDescent="0.25">
      <c r="A91" s="391"/>
      <c r="B91" s="27"/>
      <c r="C91" s="27"/>
      <c r="D91" s="27"/>
      <c r="E91" s="29"/>
    </row>
    <row r="92" spans="1:5" x14ac:dyDescent="0.25">
      <c r="A92" s="391"/>
      <c r="B92" s="27"/>
      <c r="C92" s="27"/>
      <c r="D92" s="27"/>
      <c r="E92" s="29"/>
    </row>
    <row r="93" spans="1:5" x14ac:dyDescent="0.25">
      <c r="A93" s="391"/>
      <c r="B93" s="27"/>
      <c r="C93" s="27"/>
      <c r="D93" s="27"/>
      <c r="E93" s="29"/>
    </row>
    <row r="94" spans="1:5" x14ac:dyDescent="0.25">
      <c r="A94" s="391"/>
      <c r="B94" s="27"/>
      <c r="C94" s="27"/>
      <c r="D94" s="27"/>
      <c r="E94" s="29"/>
    </row>
    <row r="95" spans="1:5" x14ac:dyDescent="0.25">
      <c r="A95" s="391"/>
      <c r="B95" s="27"/>
      <c r="C95" s="27"/>
      <c r="D95" s="27"/>
      <c r="E95" s="29"/>
    </row>
    <row r="96" spans="1:5" x14ac:dyDescent="0.25">
      <c r="A96" s="391"/>
      <c r="B96" s="27"/>
      <c r="C96" s="27"/>
      <c r="D96" s="27"/>
      <c r="E96" s="29"/>
    </row>
    <row r="97" spans="1:5" x14ac:dyDescent="0.25">
      <c r="A97" s="391"/>
      <c r="B97" s="27"/>
      <c r="C97" s="27"/>
      <c r="D97" s="27"/>
      <c r="E97" s="29"/>
    </row>
  </sheetData>
  <sheetProtection algorithmName="SHA-512" hashValue="8J4ZauFaCzpRo1l5Vppzkwm9vuAl0t6/0UlNqLq8fH2u0m+fOFl6ZtIEWZlWR2AFGacqY6wUsm829kr9l3juxQ==" saltValue="QT/bao0CD/BLzIzp1BHvNQ==" spinCount="100000" sheet="1" autoFilter="0"/>
  <autoFilter ref="A6:C6" xr:uid="{00000000-0009-0000-0000-000002000000}"/>
  <mergeCells count="39">
    <mergeCell ref="C36:D36"/>
    <mergeCell ref="C37:D37"/>
    <mergeCell ref="C40:D40"/>
    <mergeCell ref="C41:D41"/>
    <mergeCell ref="C42:D42"/>
    <mergeCell ref="C38:D38"/>
    <mergeCell ref="C39:D39"/>
    <mergeCell ref="C32:D32"/>
    <mergeCell ref="C33:D33"/>
    <mergeCell ref="C34:D34"/>
    <mergeCell ref="C35:D35"/>
    <mergeCell ref="C10:D10"/>
    <mergeCell ref="C18:D18"/>
    <mergeCell ref="C11:D11"/>
    <mergeCell ref="C12:D12"/>
    <mergeCell ref="C13:D13"/>
    <mergeCell ref="C14:D14"/>
    <mergeCell ref="C15:D15"/>
    <mergeCell ref="C30:D30"/>
    <mergeCell ref="C25:D25"/>
    <mergeCell ref="C26:D26"/>
    <mergeCell ref="C27:D27"/>
    <mergeCell ref="C24:D24"/>
    <mergeCell ref="B1:G1"/>
    <mergeCell ref="I1:K1"/>
    <mergeCell ref="C29:D29"/>
    <mergeCell ref="C22:D22"/>
    <mergeCell ref="C20:D20"/>
    <mergeCell ref="C16:D16"/>
    <mergeCell ref="C23:D23"/>
    <mergeCell ref="C28:D28"/>
    <mergeCell ref="C17:D17"/>
    <mergeCell ref="C19:D19"/>
    <mergeCell ref="C4:D4"/>
    <mergeCell ref="E7:F7"/>
    <mergeCell ref="G7:H7"/>
    <mergeCell ref="B8:D8"/>
    <mergeCell ref="C2:K2"/>
    <mergeCell ref="C3:K3"/>
  </mergeCell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ignoredErrors>
    <ignoredError sqref="I10:I42"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C00000"/>
    <pageSetUpPr fitToPage="1"/>
  </sheetPr>
  <dimension ref="A1:J89"/>
  <sheetViews>
    <sheetView topLeftCell="B1" zoomScaleNormal="100" zoomScaleSheetLayoutView="110" workbookViewId="0">
      <selection activeCell="C32" sqref="C32:D32"/>
    </sheetView>
  </sheetViews>
  <sheetFormatPr baseColWidth="10" defaultRowHeight="15" x14ac:dyDescent="0.25"/>
  <cols>
    <col min="1" max="1" width="7.28515625" style="45" customWidth="1"/>
    <col min="2" max="2" width="7.5703125" style="31" customWidth="1"/>
    <col min="3" max="3" width="24.5703125" style="32" customWidth="1"/>
    <col min="4" max="4" width="34.42578125" style="33" customWidth="1"/>
    <col min="5" max="5" width="21.140625" style="34" customWidth="1"/>
    <col min="6" max="6" width="14.85546875" style="30" customWidth="1"/>
    <col min="7" max="7" width="16.42578125" style="34" customWidth="1"/>
    <col min="8" max="8" width="16.42578125" style="30" customWidth="1"/>
    <col min="9" max="16384" width="11.42578125" style="27"/>
  </cols>
  <sheetData>
    <row r="1" spans="1:10" ht="24.75" thickTop="1" thickBot="1" x14ac:dyDescent="0.4">
      <c r="A1" s="371"/>
      <c r="B1" s="541" t="str">
        <f>"PLAN FINANCIACION PROYECTOS "&amp;Listas!A51</f>
        <v>PLAN FINANCIACION PROYECTOS Linea 2</v>
      </c>
      <c r="C1" s="541"/>
      <c r="D1" s="541"/>
      <c r="E1" s="541"/>
      <c r="F1" s="370"/>
      <c r="G1" s="547" t="str">
        <f>AutoBaremo!F1</f>
        <v>GDR-JA-07 Convocatoria 2018</v>
      </c>
      <c r="H1" s="547"/>
    </row>
    <row r="2" spans="1:10" ht="16.5" thickTop="1" thickBot="1" x14ac:dyDescent="0.3">
      <c r="A2" s="371"/>
      <c r="B2" s="363" t="s">
        <v>4</v>
      </c>
      <c r="C2" s="548" t="str">
        <f>IF(AutoBaremo!C2:I2=0,"",AutoBaremo!C2:I2)</f>
        <v/>
      </c>
      <c r="D2" s="548"/>
      <c r="E2" s="548"/>
      <c r="F2" s="548"/>
      <c r="G2" s="548"/>
      <c r="H2" s="548"/>
    </row>
    <row r="3" spans="1:10" ht="16.5" thickTop="1" thickBot="1" x14ac:dyDescent="0.3">
      <c r="A3" s="371"/>
      <c r="B3" s="47" t="s">
        <v>3</v>
      </c>
      <c r="C3" s="497" t="str">
        <f>IF(AutoBaremo!C3:I3=0,"",AutoBaremo!C3:I3)</f>
        <v/>
      </c>
      <c r="D3" s="497"/>
      <c r="E3" s="497"/>
      <c r="F3" s="497"/>
      <c r="G3" s="497"/>
      <c r="H3" s="497"/>
    </row>
    <row r="4" spans="1:10" ht="16.5" thickTop="1" thickBot="1" x14ac:dyDescent="0.3">
      <c r="A4" s="371"/>
      <c r="B4" s="47" t="s">
        <v>14</v>
      </c>
      <c r="C4" s="497" t="str">
        <f>IF(AutoBaremo!C4:I4=0,"",AutoBaremo!C4:I4)</f>
        <v/>
      </c>
      <c r="D4" s="497"/>
      <c r="E4" s="63"/>
      <c r="F4" s="64"/>
      <c r="G4" s="63"/>
      <c r="H4" s="64"/>
    </row>
    <row r="5" spans="1:10" ht="16.5" thickTop="1" thickBot="1" x14ac:dyDescent="0.3">
      <c r="A5" s="371"/>
      <c r="B5" s="47" t="s">
        <v>60</v>
      </c>
      <c r="C5" s="67">
        <f>IF(AutoBaremo!C5:I5=0,"",AutoBaremo!C5:I5)</f>
        <v>43412</v>
      </c>
      <c r="D5" s="50"/>
      <c r="E5" s="65" t="str">
        <f>IF(E8&lt;&gt;PlanInversion!I8,Listas!A46,"")</f>
        <v/>
      </c>
      <c r="F5" s="61"/>
      <c r="G5" s="66" t="str">
        <f>IF(E8&lt;&gt;PlanInversion!I8,E8-PlanInversion!I8,"")</f>
        <v/>
      </c>
      <c r="H5" s="61"/>
    </row>
    <row r="6" spans="1:10" ht="11.25" customHeight="1" thickTop="1" thickBot="1" x14ac:dyDescent="0.3">
      <c r="A6" s="372" t="s">
        <v>243</v>
      </c>
      <c r="B6" s="300"/>
      <c r="C6" s="300"/>
      <c r="D6" s="300"/>
      <c r="E6" s="300"/>
      <c r="F6" s="300"/>
      <c r="G6" s="300"/>
      <c r="H6" s="300"/>
    </row>
    <row r="7" spans="1:10" ht="16.5" thickBot="1" x14ac:dyDescent="0.3">
      <c r="A7" s="373" t="s">
        <v>319</v>
      </c>
      <c r="B7" s="245" t="s">
        <v>327</v>
      </c>
      <c r="C7" s="246"/>
      <c r="D7" s="246"/>
      <c r="E7" s="247">
        <f>YEAR(AutoBaremo!C5)</f>
        <v>2018</v>
      </c>
      <c r="F7" s="247"/>
      <c r="G7" s="247"/>
      <c r="H7" s="248"/>
    </row>
    <row r="8" spans="1:10" s="28" customFormat="1" ht="15.75" thickBot="1" x14ac:dyDescent="0.3">
      <c r="A8" s="374" t="s">
        <v>334</v>
      </c>
      <c r="B8" s="545" t="s">
        <v>305</v>
      </c>
      <c r="C8" s="546"/>
      <c r="D8" s="546"/>
      <c r="E8" s="138">
        <f>E9+E17+E28</f>
        <v>0</v>
      </c>
      <c r="F8" s="542"/>
      <c r="G8" s="543"/>
      <c r="H8" s="544"/>
      <c r="I8" s="27"/>
      <c r="J8" s="27"/>
    </row>
    <row r="9" spans="1:10" ht="15.75" thickBot="1" x14ac:dyDescent="0.3">
      <c r="A9" s="373" t="s">
        <v>334</v>
      </c>
      <c r="B9" s="533" t="s">
        <v>306</v>
      </c>
      <c r="C9" s="534"/>
      <c r="D9" s="534"/>
      <c r="E9" s="92">
        <f>SUM(E10:E16)</f>
        <v>0</v>
      </c>
      <c r="F9" s="538" t="s">
        <v>586</v>
      </c>
      <c r="G9" s="539"/>
      <c r="H9" s="540"/>
    </row>
    <row r="10" spans="1:10" ht="15.75" thickBot="1" x14ac:dyDescent="0.3">
      <c r="A10" s="375" t="s">
        <v>334</v>
      </c>
      <c r="B10" s="249"/>
      <c r="C10" s="510" t="s">
        <v>307</v>
      </c>
      <c r="D10" s="511"/>
      <c r="E10" s="91">
        <v>0</v>
      </c>
      <c r="F10" s="535"/>
      <c r="G10" s="536"/>
      <c r="H10" s="537"/>
    </row>
    <row r="11" spans="1:10" ht="15.75" thickBot="1" x14ac:dyDescent="0.3">
      <c r="A11" s="375" t="s">
        <v>334</v>
      </c>
      <c r="B11" s="250"/>
      <c r="C11" s="512" t="s">
        <v>309</v>
      </c>
      <c r="D11" s="513"/>
      <c r="E11" s="88">
        <v>0</v>
      </c>
      <c r="F11" s="535"/>
      <c r="G11" s="536"/>
      <c r="H11" s="537"/>
    </row>
    <row r="12" spans="1:10" ht="15.75" thickBot="1" x14ac:dyDescent="0.3">
      <c r="A12" s="375" t="s">
        <v>334</v>
      </c>
      <c r="B12" s="249"/>
      <c r="C12" s="510" t="s">
        <v>308</v>
      </c>
      <c r="D12" s="511"/>
      <c r="E12" s="91">
        <v>0</v>
      </c>
      <c r="F12" s="535"/>
      <c r="G12" s="536"/>
      <c r="H12" s="537"/>
    </row>
    <row r="13" spans="1:10" ht="15.75" thickBot="1" x14ac:dyDescent="0.3">
      <c r="A13" s="375" t="s">
        <v>334</v>
      </c>
      <c r="B13" s="250"/>
      <c r="C13" s="512" t="s">
        <v>310</v>
      </c>
      <c r="D13" s="513"/>
      <c r="E13" s="88">
        <v>0</v>
      </c>
      <c r="F13" s="535"/>
      <c r="G13" s="536"/>
      <c r="H13" s="537"/>
    </row>
    <row r="14" spans="1:10" ht="15.75" thickBot="1" x14ac:dyDescent="0.3">
      <c r="A14" s="375" t="s">
        <v>334</v>
      </c>
      <c r="B14" s="249"/>
      <c r="C14" s="525" t="s">
        <v>476</v>
      </c>
      <c r="D14" s="526"/>
      <c r="E14" s="91">
        <v>0</v>
      </c>
      <c r="F14" s="535"/>
      <c r="G14" s="536"/>
      <c r="H14" s="537"/>
    </row>
    <row r="15" spans="1:10" ht="15.75" thickBot="1" x14ac:dyDescent="0.3">
      <c r="A15" s="375" t="s">
        <v>334</v>
      </c>
      <c r="B15" s="250"/>
      <c r="C15" s="525" t="s">
        <v>477</v>
      </c>
      <c r="D15" s="526"/>
      <c r="E15" s="88">
        <v>0</v>
      </c>
      <c r="F15" s="535"/>
      <c r="G15" s="536"/>
      <c r="H15" s="537"/>
    </row>
    <row r="16" spans="1:10" ht="15.75" thickBot="1" x14ac:dyDescent="0.3">
      <c r="A16" s="375" t="s">
        <v>334</v>
      </c>
      <c r="B16" s="249"/>
      <c r="C16" s="525" t="s">
        <v>477</v>
      </c>
      <c r="D16" s="526"/>
      <c r="E16" s="91">
        <v>0</v>
      </c>
      <c r="F16" s="535"/>
      <c r="G16" s="536"/>
      <c r="H16" s="537"/>
    </row>
    <row r="17" spans="1:10" ht="15.75" thickBot="1" x14ac:dyDescent="0.3">
      <c r="A17" s="373" t="s">
        <v>334</v>
      </c>
      <c r="B17" s="533" t="s">
        <v>311</v>
      </c>
      <c r="C17" s="534"/>
      <c r="D17" s="534"/>
      <c r="E17" s="92">
        <f>SUM(E19:E27)</f>
        <v>0</v>
      </c>
      <c r="F17" s="538" t="s">
        <v>588</v>
      </c>
      <c r="G17" s="539"/>
      <c r="H17" s="540"/>
    </row>
    <row r="18" spans="1:10" s="28" customFormat="1" ht="15.75" customHeight="1" thickBot="1" x14ac:dyDescent="0.3">
      <c r="A18" s="374"/>
      <c r="B18" s="251"/>
      <c r="C18" s="133"/>
      <c r="D18" s="133"/>
      <c r="E18" s="93" t="s">
        <v>316</v>
      </c>
      <c r="F18" s="94" t="s">
        <v>317</v>
      </c>
      <c r="G18" s="95" t="s">
        <v>318</v>
      </c>
      <c r="H18" s="252" t="s">
        <v>326</v>
      </c>
      <c r="I18" s="27"/>
      <c r="J18" s="27"/>
    </row>
    <row r="19" spans="1:10" ht="15.75" thickBot="1" x14ac:dyDescent="0.3">
      <c r="A19" s="375" t="s">
        <v>334</v>
      </c>
      <c r="B19" s="249"/>
      <c r="C19" s="510" t="s">
        <v>331</v>
      </c>
      <c r="D19" s="511"/>
      <c r="E19" s="91">
        <v>0</v>
      </c>
      <c r="F19" s="125">
        <v>0</v>
      </c>
      <c r="G19" s="91">
        <v>0</v>
      </c>
      <c r="H19" s="253">
        <v>0</v>
      </c>
    </row>
    <row r="20" spans="1:10" ht="15.75" thickBot="1" x14ac:dyDescent="0.3">
      <c r="A20" s="375" t="s">
        <v>334</v>
      </c>
      <c r="B20" s="250"/>
      <c r="C20" s="512" t="s">
        <v>312</v>
      </c>
      <c r="D20" s="513"/>
      <c r="E20" s="88">
        <v>0</v>
      </c>
      <c r="F20" s="126">
        <v>0</v>
      </c>
      <c r="G20" s="88">
        <v>0</v>
      </c>
      <c r="H20" s="254">
        <v>0</v>
      </c>
    </row>
    <row r="21" spans="1:10" ht="15.75" thickBot="1" x14ac:dyDescent="0.3">
      <c r="A21" s="375" t="s">
        <v>334</v>
      </c>
      <c r="B21" s="249"/>
      <c r="C21" s="510" t="s">
        <v>335</v>
      </c>
      <c r="D21" s="511"/>
      <c r="E21" s="91">
        <v>0</v>
      </c>
      <c r="F21" s="125">
        <v>0</v>
      </c>
      <c r="G21" s="91">
        <v>0</v>
      </c>
      <c r="H21" s="253">
        <v>0</v>
      </c>
    </row>
    <row r="22" spans="1:10" ht="15.75" thickBot="1" x14ac:dyDescent="0.3">
      <c r="A22" s="375" t="s">
        <v>334</v>
      </c>
      <c r="B22" s="250"/>
      <c r="C22" s="512" t="s">
        <v>314</v>
      </c>
      <c r="D22" s="513"/>
      <c r="E22" s="88">
        <v>0</v>
      </c>
      <c r="F22" s="126">
        <v>0</v>
      </c>
      <c r="G22" s="88">
        <v>0</v>
      </c>
      <c r="H22" s="254">
        <v>0</v>
      </c>
    </row>
    <row r="23" spans="1:10" ht="15.75" thickBot="1" x14ac:dyDescent="0.3">
      <c r="A23" s="375" t="s">
        <v>334</v>
      </c>
      <c r="B23" s="249"/>
      <c r="C23" s="510" t="s">
        <v>313</v>
      </c>
      <c r="D23" s="511"/>
      <c r="E23" s="91">
        <v>0</v>
      </c>
      <c r="F23" s="125">
        <v>0</v>
      </c>
      <c r="G23" s="91">
        <v>0</v>
      </c>
      <c r="H23" s="253">
        <v>0</v>
      </c>
    </row>
    <row r="24" spans="1:10" ht="15.75" thickBot="1" x14ac:dyDescent="0.3">
      <c r="A24" s="375" t="s">
        <v>334</v>
      </c>
      <c r="B24" s="250"/>
      <c r="C24" s="512" t="s">
        <v>315</v>
      </c>
      <c r="D24" s="513"/>
      <c r="E24" s="88">
        <v>0</v>
      </c>
      <c r="F24" s="126">
        <v>0</v>
      </c>
      <c r="G24" s="88">
        <v>0</v>
      </c>
      <c r="H24" s="254">
        <v>0</v>
      </c>
    </row>
    <row r="25" spans="1:10" ht="15.75" thickBot="1" x14ac:dyDescent="0.3">
      <c r="A25" s="375" t="s">
        <v>334</v>
      </c>
      <c r="B25" s="249"/>
      <c r="C25" s="525" t="s">
        <v>478</v>
      </c>
      <c r="D25" s="526"/>
      <c r="E25" s="91">
        <v>0</v>
      </c>
      <c r="F25" s="125">
        <v>0</v>
      </c>
      <c r="G25" s="91">
        <v>0</v>
      </c>
      <c r="H25" s="253">
        <v>0</v>
      </c>
    </row>
    <row r="26" spans="1:10" ht="15.75" thickBot="1" x14ac:dyDescent="0.3">
      <c r="A26" s="375" t="s">
        <v>334</v>
      </c>
      <c r="B26" s="250"/>
      <c r="C26" s="525" t="s">
        <v>479</v>
      </c>
      <c r="D26" s="526"/>
      <c r="E26" s="88">
        <v>0</v>
      </c>
      <c r="F26" s="126">
        <v>0</v>
      </c>
      <c r="G26" s="88">
        <v>0</v>
      </c>
      <c r="H26" s="254">
        <v>0</v>
      </c>
    </row>
    <row r="27" spans="1:10" ht="15.75" thickBot="1" x14ac:dyDescent="0.3">
      <c r="A27" s="375" t="s">
        <v>334</v>
      </c>
      <c r="B27" s="249"/>
      <c r="C27" s="525" t="s">
        <v>480</v>
      </c>
      <c r="D27" s="526"/>
      <c r="E27" s="91">
        <v>0</v>
      </c>
      <c r="F27" s="125">
        <v>0</v>
      </c>
      <c r="G27" s="91">
        <v>0</v>
      </c>
      <c r="H27" s="253">
        <v>0</v>
      </c>
    </row>
    <row r="28" spans="1:10" ht="15.75" thickBot="1" x14ac:dyDescent="0.3">
      <c r="A28" s="373" t="s">
        <v>334</v>
      </c>
      <c r="B28" s="533" t="s">
        <v>320</v>
      </c>
      <c r="C28" s="534"/>
      <c r="D28" s="534"/>
      <c r="E28" s="92">
        <f>SUM(E29:E36)</f>
        <v>0</v>
      </c>
      <c r="F28" s="538" t="s">
        <v>586</v>
      </c>
      <c r="G28" s="539"/>
      <c r="H28" s="540"/>
    </row>
    <row r="29" spans="1:10" ht="15.75" thickBot="1" x14ac:dyDescent="0.3">
      <c r="A29" s="375" t="s">
        <v>334</v>
      </c>
      <c r="B29" s="249"/>
      <c r="C29" s="510" t="s">
        <v>438</v>
      </c>
      <c r="D29" s="511"/>
      <c r="E29" s="91">
        <v>0</v>
      </c>
      <c r="F29" s="527"/>
      <c r="G29" s="528"/>
      <c r="H29" s="529"/>
    </row>
    <row r="30" spans="1:10" ht="15.75" thickBot="1" x14ac:dyDescent="0.3">
      <c r="A30" s="375" t="s">
        <v>334</v>
      </c>
      <c r="B30" s="250"/>
      <c r="C30" s="512" t="s">
        <v>437</v>
      </c>
      <c r="D30" s="513"/>
      <c r="E30" s="88">
        <v>0</v>
      </c>
      <c r="F30" s="527"/>
      <c r="G30" s="528"/>
      <c r="H30" s="529"/>
    </row>
    <row r="31" spans="1:10" ht="15.75" thickBot="1" x14ac:dyDescent="0.3">
      <c r="A31" s="375" t="s">
        <v>334</v>
      </c>
      <c r="B31" s="249"/>
      <c r="C31" s="510" t="s">
        <v>436</v>
      </c>
      <c r="D31" s="511"/>
      <c r="E31" s="91">
        <v>0</v>
      </c>
      <c r="F31" s="527"/>
      <c r="G31" s="528"/>
      <c r="H31" s="529"/>
    </row>
    <row r="32" spans="1:10" ht="15.75" thickBot="1" x14ac:dyDescent="0.3">
      <c r="A32" s="375" t="s">
        <v>334</v>
      </c>
      <c r="B32" s="250"/>
      <c r="C32" s="512" t="s">
        <v>321</v>
      </c>
      <c r="D32" s="513"/>
      <c r="E32" s="88">
        <v>0</v>
      </c>
      <c r="F32" s="527"/>
      <c r="G32" s="528"/>
      <c r="H32" s="529"/>
    </row>
    <row r="33" spans="1:8" ht="15.75" thickBot="1" x14ac:dyDescent="0.3">
      <c r="A33" s="375" t="s">
        <v>334</v>
      </c>
      <c r="B33" s="249"/>
      <c r="C33" s="510" t="s">
        <v>322</v>
      </c>
      <c r="D33" s="511"/>
      <c r="E33" s="91">
        <v>0</v>
      </c>
      <c r="F33" s="527"/>
      <c r="G33" s="528"/>
      <c r="H33" s="529"/>
    </row>
    <row r="34" spans="1:8" ht="15.75" thickBot="1" x14ac:dyDescent="0.3">
      <c r="A34" s="375" t="s">
        <v>334</v>
      </c>
      <c r="B34" s="250"/>
      <c r="C34" s="525" t="s">
        <v>481</v>
      </c>
      <c r="D34" s="526"/>
      <c r="E34" s="88">
        <v>0</v>
      </c>
      <c r="F34" s="527"/>
      <c r="G34" s="528"/>
      <c r="H34" s="529"/>
    </row>
    <row r="35" spans="1:8" ht="15.75" thickBot="1" x14ac:dyDescent="0.3">
      <c r="A35" s="375" t="s">
        <v>334</v>
      </c>
      <c r="B35" s="249"/>
      <c r="C35" s="525" t="s">
        <v>482</v>
      </c>
      <c r="D35" s="526"/>
      <c r="E35" s="91">
        <v>0</v>
      </c>
      <c r="F35" s="527"/>
      <c r="G35" s="528"/>
      <c r="H35" s="529"/>
    </row>
    <row r="36" spans="1:8" ht="15.75" thickBot="1" x14ac:dyDescent="0.3">
      <c r="A36" s="375" t="s">
        <v>334</v>
      </c>
      <c r="B36" s="255"/>
      <c r="C36" s="523" t="s">
        <v>483</v>
      </c>
      <c r="D36" s="524"/>
      <c r="E36" s="256">
        <v>0</v>
      </c>
      <c r="F36" s="530"/>
      <c r="G36" s="531"/>
      <c r="H36" s="532"/>
    </row>
    <row r="37" spans="1:8" x14ac:dyDescent="0.25">
      <c r="A37" s="44"/>
      <c r="B37" s="27"/>
      <c r="C37" s="27"/>
      <c r="D37" s="27"/>
      <c r="E37" s="29"/>
      <c r="G37" s="29"/>
    </row>
    <row r="38" spans="1:8" x14ac:dyDescent="0.25">
      <c r="A38" s="44"/>
      <c r="B38" s="27"/>
      <c r="C38" s="27"/>
      <c r="D38" s="27"/>
      <c r="E38" s="29"/>
      <c r="G38" s="29"/>
    </row>
    <row r="39" spans="1:8" x14ac:dyDescent="0.25">
      <c r="A39" s="44"/>
      <c r="B39" s="27"/>
      <c r="C39" s="27"/>
      <c r="D39" s="27"/>
      <c r="E39" s="29"/>
      <c r="G39" s="29"/>
    </row>
    <row r="40" spans="1:8" x14ac:dyDescent="0.25">
      <c r="A40" s="44"/>
      <c r="B40" s="27"/>
      <c r="C40" s="27"/>
      <c r="D40" s="27"/>
      <c r="E40" s="29"/>
      <c r="G40" s="29"/>
    </row>
    <row r="41" spans="1:8" x14ac:dyDescent="0.25">
      <c r="A41" s="44"/>
      <c r="B41" s="27"/>
      <c r="C41" s="27"/>
      <c r="D41" s="27"/>
      <c r="E41" s="29"/>
      <c r="G41" s="29"/>
    </row>
    <row r="42" spans="1:8" x14ac:dyDescent="0.25">
      <c r="A42" s="44"/>
      <c r="B42" s="27"/>
      <c r="C42" s="27"/>
      <c r="D42" s="27"/>
      <c r="E42" s="29"/>
      <c r="G42" s="29"/>
    </row>
    <row r="43" spans="1:8" x14ac:dyDescent="0.25">
      <c r="A43" s="44"/>
      <c r="B43" s="27"/>
      <c r="C43" s="27"/>
      <c r="D43" s="27"/>
      <c r="E43" s="29"/>
      <c r="G43" s="29"/>
    </row>
    <row r="44" spans="1:8" x14ac:dyDescent="0.25">
      <c r="A44" s="44"/>
      <c r="B44" s="27"/>
      <c r="C44" s="27"/>
      <c r="D44" s="27"/>
      <c r="E44" s="29"/>
      <c r="G44" s="29"/>
    </row>
    <row r="45" spans="1:8" x14ac:dyDescent="0.25">
      <c r="A45" s="44"/>
      <c r="B45" s="27"/>
      <c r="C45" s="27"/>
      <c r="D45" s="27"/>
      <c r="E45" s="29"/>
      <c r="G45" s="29"/>
    </row>
    <row r="46" spans="1:8" x14ac:dyDescent="0.25">
      <c r="A46" s="44"/>
      <c r="B46" s="27"/>
      <c r="C46" s="27"/>
      <c r="D46" s="27"/>
      <c r="E46" s="29"/>
      <c r="G46" s="29"/>
    </row>
    <row r="47" spans="1:8" x14ac:dyDescent="0.25">
      <c r="A47" s="44"/>
      <c r="B47" s="27"/>
      <c r="C47" s="27"/>
      <c r="D47" s="27"/>
      <c r="E47" s="29"/>
      <c r="G47" s="29"/>
    </row>
    <row r="48" spans="1:8" x14ac:dyDescent="0.25">
      <c r="A48" s="44"/>
      <c r="B48" s="27"/>
      <c r="C48" s="27"/>
      <c r="D48" s="27"/>
      <c r="E48" s="29"/>
      <c r="G48" s="29"/>
    </row>
    <row r="49" spans="1:7" x14ac:dyDescent="0.25">
      <c r="A49" s="44"/>
      <c r="B49" s="27"/>
      <c r="C49" s="27"/>
      <c r="D49" s="27"/>
      <c r="E49" s="29"/>
      <c r="G49" s="29"/>
    </row>
    <row r="50" spans="1:7" x14ac:dyDescent="0.25">
      <c r="A50" s="44"/>
      <c r="B50" s="27"/>
      <c r="C50" s="27"/>
      <c r="D50" s="27"/>
      <c r="E50" s="29"/>
      <c r="G50" s="29"/>
    </row>
    <row r="51" spans="1:7" x14ac:dyDescent="0.25">
      <c r="A51" s="44"/>
      <c r="B51" s="27"/>
      <c r="C51" s="27"/>
      <c r="D51" s="27"/>
      <c r="E51" s="29"/>
      <c r="G51" s="29"/>
    </row>
    <row r="52" spans="1:7" x14ac:dyDescent="0.25">
      <c r="A52" s="44"/>
      <c r="B52" s="27"/>
      <c r="C52" s="27"/>
      <c r="D52" s="27"/>
      <c r="E52" s="29"/>
      <c r="G52" s="29"/>
    </row>
    <row r="53" spans="1:7" x14ac:dyDescent="0.25">
      <c r="A53" s="44"/>
      <c r="B53" s="27"/>
      <c r="C53" s="27"/>
      <c r="D53" s="27"/>
      <c r="E53" s="29"/>
      <c r="G53" s="29"/>
    </row>
    <row r="54" spans="1:7" x14ac:dyDescent="0.25">
      <c r="A54" s="44"/>
      <c r="B54" s="27"/>
      <c r="C54" s="27"/>
      <c r="D54" s="27"/>
      <c r="E54" s="29"/>
      <c r="G54" s="29"/>
    </row>
    <row r="55" spans="1:7" x14ac:dyDescent="0.25">
      <c r="A55" s="44"/>
      <c r="B55" s="27"/>
      <c r="C55" s="27"/>
      <c r="D55" s="27"/>
      <c r="E55" s="29"/>
      <c r="G55" s="29"/>
    </row>
    <row r="56" spans="1:7" x14ac:dyDescent="0.25">
      <c r="A56" s="44"/>
      <c r="B56" s="27"/>
      <c r="C56" s="27"/>
      <c r="D56" s="27"/>
      <c r="E56" s="29"/>
      <c r="G56" s="29"/>
    </row>
    <row r="57" spans="1:7" x14ac:dyDescent="0.25">
      <c r="A57" s="44"/>
      <c r="B57" s="27"/>
      <c r="C57" s="27"/>
      <c r="D57" s="27"/>
      <c r="E57" s="29"/>
      <c r="G57" s="29"/>
    </row>
    <row r="58" spans="1:7" x14ac:dyDescent="0.25">
      <c r="A58" s="44"/>
      <c r="B58" s="27"/>
      <c r="C58" s="27"/>
      <c r="D58" s="27"/>
      <c r="E58" s="29"/>
      <c r="G58" s="29"/>
    </row>
    <row r="59" spans="1:7" x14ac:dyDescent="0.25">
      <c r="A59" s="44"/>
      <c r="B59" s="27"/>
      <c r="C59" s="27"/>
      <c r="D59" s="27"/>
      <c r="E59" s="29"/>
      <c r="G59" s="29"/>
    </row>
    <row r="60" spans="1:7" x14ac:dyDescent="0.25">
      <c r="A60" s="44"/>
      <c r="B60" s="27"/>
      <c r="C60" s="27"/>
      <c r="D60" s="27"/>
      <c r="E60" s="29"/>
      <c r="G60" s="29"/>
    </row>
    <row r="61" spans="1:7" x14ac:dyDescent="0.25">
      <c r="A61" s="44"/>
      <c r="B61" s="27"/>
      <c r="C61" s="27"/>
      <c r="D61" s="27"/>
      <c r="E61" s="29"/>
      <c r="G61" s="29"/>
    </row>
    <row r="62" spans="1:7" x14ac:dyDescent="0.25">
      <c r="A62" s="44"/>
      <c r="B62" s="27"/>
      <c r="C62" s="27"/>
      <c r="D62" s="27"/>
      <c r="E62" s="29"/>
      <c r="G62" s="29"/>
    </row>
    <row r="63" spans="1:7" x14ac:dyDescent="0.25">
      <c r="A63" s="44"/>
      <c r="B63" s="27"/>
      <c r="C63" s="27"/>
      <c r="D63" s="27"/>
      <c r="E63" s="29"/>
      <c r="G63" s="29"/>
    </row>
    <row r="64" spans="1:7" x14ac:dyDescent="0.25">
      <c r="A64" s="44"/>
      <c r="B64" s="27"/>
      <c r="C64" s="27"/>
      <c r="D64" s="27"/>
      <c r="E64" s="29"/>
      <c r="G64" s="29"/>
    </row>
    <row r="65" spans="1:7" x14ac:dyDescent="0.25">
      <c r="A65" s="44"/>
      <c r="B65" s="27"/>
      <c r="C65" s="27"/>
      <c r="D65" s="27"/>
      <c r="E65" s="29"/>
      <c r="G65" s="29"/>
    </row>
    <row r="66" spans="1:7" x14ac:dyDescent="0.25">
      <c r="A66" s="44"/>
      <c r="B66" s="27"/>
      <c r="C66" s="27"/>
      <c r="D66" s="27"/>
      <c r="E66" s="29"/>
      <c r="G66" s="29"/>
    </row>
    <row r="67" spans="1:7" x14ac:dyDescent="0.25">
      <c r="A67" s="44"/>
      <c r="B67" s="27"/>
      <c r="C67" s="27"/>
      <c r="D67" s="27"/>
      <c r="E67" s="29"/>
      <c r="G67" s="29"/>
    </row>
    <row r="68" spans="1:7" x14ac:dyDescent="0.25">
      <c r="A68" s="44"/>
      <c r="B68" s="27"/>
      <c r="C68" s="27"/>
      <c r="D68" s="27"/>
      <c r="E68" s="29"/>
      <c r="G68" s="29"/>
    </row>
    <row r="69" spans="1:7" x14ac:dyDescent="0.25">
      <c r="A69" s="44"/>
      <c r="B69" s="27"/>
      <c r="C69" s="27"/>
      <c r="D69" s="27"/>
      <c r="E69" s="29"/>
      <c r="G69" s="29"/>
    </row>
    <row r="70" spans="1:7" x14ac:dyDescent="0.25">
      <c r="A70" s="44"/>
      <c r="B70" s="27"/>
      <c r="C70" s="27"/>
      <c r="D70" s="27"/>
      <c r="E70" s="29"/>
      <c r="G70" s="29"/>
    </row>
    <row r="71" spans="1:7" x14ac:dyDescent="0.25">
      <c r="A71" s="44"/>
      <c r="B71" s="27"/>
      <c r="C71" s="27"/>
      <c r="D71" s="27"/>
      <c r="E71" s="29"/>
      <c r="G71" s="29"/>
    </row>
    <row r="72" spans="1:7" x14ac:dyDescent="0.25">
      <c r="A72" s="44"/>
      <c r="B72" s="27"/>
      <c r="C72" s="27"/>
      <c r="D72" s="27"/>
      <c r="E72" s="29"/>
      <c r="G72" s="29"/>
    </row>
    <row r="73" spans="1:7" x14ac:dyDescent="0.25">
      <c r="A73" s="44"/>
      <c r="B73" s="27"/>
      <c r="C73" s="27"/>
      <c r="D73" s="27"/>
      <c r="E73" s="29"/>
      <c r="G73" s="29"/>
    </row>
    <row r="74" spans="1:7" x14ac:dyDescent="0.25">
      <c r="A74" s="44"/>
      <c r="B74" s="27"/>
      <c r="C74" s="27"/>
      <c r="D74" s="27"/>
      <c r="E74" s="29"/>
      <c r="G74" s="29"/>
    </row>
    <row r="75" spans="1:7" x14ac:dyDescent="0.25">
      <c r="A75" s="44"/>
      <c r="B75" s="27"/>
      <c r="C75" s="27"/>
      <c r="D75" s="27"/>
      <c r="E75" s="29"/>
      <c r="G75" s="29"/>
    </row>
    <row r="76" spans="1:7" x14ac:dyDescent="0.25">
      <c r="A76" s="44"/>
      <c r="B76" s="27"/>
      <c r="C76" s="27"/>
      <c r="D76" s="27"/>
      <c r="E76" s="29"/>
      <c r="G76" s="29"/>
    </row>
    <row r="77" spans="1:7" x14ac:dyDescent="0.25">
      <c r="A77" s="44"/>
      <c r="B77" s="27"/>
      <c r="C77" s="27"/>
      <c r="D77" s="27"/>
      <c r="E77" s="29"/>
      <c r="G77" s="29"/>
    </row>
    <row r="78" spans="1:7" x14ac:dyDescent="0.25">
      <c r="A78" s="44"/>
      <c r="B78" s="27"/>
      <c r="C78" s="27"/>
      <c r="D78" s="27"/>
      <c r="E78" s="29"/>
      <c r="G78" s="29"/>
    </row>
    <row r="79" spans="1:7" x14ac:dyDescent="0.25">
      <c r="A79" s="44"/>
      <c r="B79" s="27"/>
      <c r="C79" s="27"/>
      <c r="D79" s="27"/>
      <c r="E79" s="29"/>
      <c r="G79" s="29"/>
    </row>
    <row r="80" spans="1:7" x14ac:dyDescent="0.25">
      <c r="A80" s="44"/>
      <c r="B80" s="27"/>
      <c r="C80" s="27"/>
      <c r="D80" s="27"/>
      <c r="E80" s="29"/>
      <c r="G80" s="29"/>
    </row>
    <row r="81" spans="1:7" x14ac:dyDescent="0.25">
      <c r="A81" s="44"/>
      <c r="B81" s="27"/>
      <c r="C81" s="27"/>
      <c r="D81" s="27"/>
      <c r="E81" s="29"/>
      <c r="G81" s="29"/>
    </row>
    <row r="82" spans="1:7" x14ac:dyDescent="0.25">
      <c r="A82" s="44"/>
      <c r="B82" s="27"/>
      <c r="C82" s="27"/>
      <c r="D82" s="27"/>
      <c r="E82" s="29"/>
      <c r="G82" s="29"/>
    </row>
    <row r="83" spans="1:7" x14ac:dyDescent="0.25">
      <c r="A83" s="44"/>
      <c r="B83" s="27"/>
      <c r="C83" s="27"/>
      <c r="D83" s="27"/>
      <c r="E83" s="29"/>
      <c r="G83" s="29"/>
    </row>
    <row r="84" spans="1:7" x14ac:dyDescent="0.25">
      <c r="A84" s="44"/>
      <c r="B84" s="27"/>
      <c r="C84" s="27"/>
      <c r="D84" s="27"/>
      <c r="E84" s="29"/>
      <c r="G84" s="29"/>
    </row>
    <row r="85" spans="1:7" x14ac:dyDescent="0.25">
      <c r="A85" s="44"/>
      <c r="B85" s="27"/>
      <c r="C85" s="27"/>
      <c r="D85" s="27"/>
      <c r="E85" s="29"/>
      <c r="G85" s="29"/>
    </row>
    <row r="86" spans="1:7" x14ac:dyDescent="0.25">
      <c r="A86" s="44"/>
      <c r="B86" s="27"/>
      <c r="C86" s="27"/>
      <c r="D86" s="27"/>
      <c r="E86" s="29"/>
      <c r="G86" s="29"/>
    </row>
    <row r="87" spans="1:7" x14ac:dyDescent="0.25">
      <c r="A87" s="44"/>
      <c r="B87" s="27"/>
      <c r="C87" s="27"/>
      <c r="D87" s="27"/>
      <c r="E87" s="29"/>
      <c r="G87" s="29"/>
    </row>
    <row r="88" spans="1:7" x14ac:dyDescent="0.25">
      <c r="A88" s="44"/>
      <c r="B88" s="27"/>
      <c r="C88" s="27"/>
      <c r="D88" s="27"/>
      <c r="E88" s="29"/>
      <c r="G88" s="29"/>
    </row>
    <row r="89" spans="1:7" x14ac:dyDescent="0.25">
      <c r="A89" s="44"/>
      <c r="B89" s="27"/>
      <c r="C89" s="27"/>
      <c r="D89" s="27"/>
      <c r="E89" s="29"/>
      <c r="G89" s="29"/>
    </row>
  </sheetData>
  <sheetProtection algorithmName="SHA-512" hashValue="u0240tyPmlfqLmo6FKvUSUtPypToVVbdcL43rpotyx068fxvIqT0gx4MIi7TjxjANEP3aakPDeSZ4TfS5AnVPA==" saltValue="wKgbRipSyEeATmjR8gszwQ==" spinCount="100000" sheet="1" autoFilter="0"/>
  <autoFilter ref="A6:C6" xr:uid="{00000000-0009-0000-0000-000003000000}"/>
  <mergeCells count="52">
    <mergeCell ref="G1:H1"/>
    <mergeCell ref="C2:H2"/>
    <mergeCell ref="C3:H3"/>
    <mergeCell ref="C4:D4"/>
    <mergeCell ref="C25:D25"/>
    <mergeCell ref="C23:D23"/>
    <mergeCell ref="C24:D24"/>
    <mergeCell ref="B17:D17"/>
    <mergeCell ref="C19:D19"/>
    <mergeCell ref="C20:D20"/>
    <mergeCell ref="C26:D26"/>
    <mergeCell ref="B1:E1"/>
    <mergeCell ref="F9:H9"/>
    <mergeCell ref="F8:H8"/>
    <mergeCell ref="F29:H29"/>
    <mergeCell ref="B8:D8"/>
    <mergeCell ref="C16:D16"/>
    <mergeCell ref="B9:D9"/>
    <mergeCell ref="C21:D21"/>
    <mergeCell ref="C22:D22"/>
    <mergeCell ref="C10:D10"/>
    <mergeCell ref="C11:D11"/>
    <mergeCell ref="C12:D12"/>
    <mergeCell ref="C13:D13"/>
    <mergeCell ref="C15:D15"/>
    <mergeCell ref="C14:D14"/>
    <mergeCell ref="F31:H31"/>
    <mergeCell ref="F10:H10"/>
    <mergeCell ref="F11:H11"/>
    <mergeCell ref="F12:H12"/>
    <mergeCell ref="F17:H17"/>
    <mergeCell ref="F28:H28"/>
    <mergeCell ref="F13:H13"/>
    <mergeCell ref="F14:H14"/>
    <mergeCell ref="F15:H15"/>
    <mergeCell ref="F16:H16"/>
    <mergeCell ref="C36:D36"/>
    <mergeCell ref="C27:D27"/>
    <mergeCell ref="C34:D34"/>
    <mergeCell ref="F34:H34"/>
    <mergeCell ref="F35:H35"/>
    <mergeCell ref="F36:H36"/>
    <mergeCell ref="B28:D28"/>
    <mergeCell ref="C29:D29"/>
    <mergeCell ref="C30:D30"/>
    <mergeCell ref="C31:D31"/>
    <mergeCell ref="C32:D32"/>
    <mergeCell ref="C35:D35"/>
    <mergeCell ref="F32:H32"/>
    <mergeCell ref="F33:H33"/>
    <mergeCell ref="C33:D33"/>
    <mergeCell ref="F30:H30"/>
  </mergeCells>
  <pageMargins left="0.35433070866141736" right="0.15748031496062992" top="1.1417322834645669" bottom="0.78740157480314965" header="0.31496062992125984" footer="0.31496062992125984"/>
  <pageSetup paperSize="9" scale="73" fitToHeight="0" orientation="portrait" r:id="rId1"/>
  <headerFooter scaleWithDoc="0">
    <oddHeader>&amp;L&amp;G</oddHeader>
    <oddFooter>&amp;L&amp;"Eras Demi ITC,Normal"&amp;8&amp;G&amp;R&amp;8&amp;P/&amp;N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M79"/>
  <sheetViews>
    <sheetView topLeftCell="A34" workbookViewId="0">
      <selection activeCell="B54" sqref="B54"/>
    </sheetView>
  </sheetViews>
  <sheetFormatPr baseColWidth="10"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3" x14ac:dyDescent="0.2">
      <c r="A1" s="3" t="s">
        <v>63</v>
      </c>
    </row>
    <row r="2" spans="1:13" x14ac:dyDescent="0.2">
      <c r="A2" s="5" t="s">
        <v>64</v>
      </c>
      <c r="B2" s="6" t="s">
        <v>24</v>
      </c>
    </row>
    <row r="3" spans="1:13" x14ac:dyDescent="0.2">
      <c r="A3" s="5" t="s">
        <v>65</v>
      </c>
      <c r="B3" s="6" t="s">
        <v>24</v>
      </c>
    </row>
    <row r="4" spans="1:13" x14ac:dyDescent="0.2">
      <c r="A4" s="3" t="s">
        <v>240</v>
      </c>
    </row>
    <row r="5" spans="1:13" x14ac:dyDescent="0.2">
      <c r="A5" s="114" t="s">
        <v>474</v>
      </c>
    </row>
    <row r="6" spans="1:13" x14ac:dyDescent="0.2">
      <c r="A6" s="114" t="s">
        <v>475</v>
      </c>
    </row>
    <row r="7" spans="1:13" x14ac:dyDescent="0.2">
      <c r="A7" s="3" t="s">
        <v>1</v>
      </c>
    </row>
    <row r="8" spans="1:13" x14ac:dyDescent="0.2">
      <c r="A8" s="5" t="s">
        <v>0</v>
      </c>
      <c r="B8" s="6" t="s">
        <v>24</v>
      </c>
    </row>
    <row r="9" spans="1:13" x14ac:dyDescent="0.2">
      <c r="A9" s="5" t="s">
        <v>2</v>
      </c>
      <c r="B9" s="6" t="s">
        <v>24</v>
      </c>
    </row>
    <row r="10" spans="1:13" x14ac:dyDescent="0.2">
      <c r="A10" s="3" t="s">
        <v>5</v>
      </c>
      <c r="B10" s="7" t="s">
        <v>69</v>
      </c>
      <c r="C10" s="3" t="s">
        <v>68</v>
      </c>
    </row>
    <row r="11" spans="1:13" ht="13.5" thickBot="1" x14ac:dyDescent="0.25">
      <c r="A11" s="5" t="s">
        <v>6</v>
      </c>
      <c r="B11" s="8">
        <v>1</v>
      </c>
      <c r="C11" s="8">
        <v>1</v>
      </c>
      <c r="I11" s="9"/>
      <c r="K11" s="10"/>
      <c r="L11" s="10"/>
      <c r="M11" s="10"/>
    </row>
    <row r="12" spans="1:13" ht="13.5" thickBot="1" x14ac:dyDescent="0.25">
      <c r="A12" s="5" t="s">
        <v>7</v>
      </c>
      <c r="B12" s="8">
        <v>2</v>
      </c>
      <c r="C12" s="8">
        <v>2</v>
      </c>
      <c r="I12" s="9"/>
      <c r="K12" s="10"/>
      <c r="L12" s="10"/>
      <c r="M12" s="10"/>
    </row>
    <row r="13" spans="1:13" ht="13.5" thickBot="1" x14ac:dyDescent="0.25">
      <c r="A13" s="5" t="s">
        <v>8</v>
      </c>
      <c r="B13" s="8">
        <v>3</v>
      </c>
      <c r="C13" s="8">
        <v>3</v>
      </c>
      <c r="I13" s="9"/>
      <c r="K13" s="10"/>
      <c r="L13" s="10"/>
      <c r="M13" s="10"/>
    </row>
    <row r="14" spans="1:13" x14ac:dyDescent="0.2">
      <c r="A14" s="11" t="s">
        <v>13</v>
      </c>
      <c r="B14" s="8">
        <v>4</v>
      </c>
      <c r="C14" s="8"/>
      <c r="D14" s="12"/>
      <c r="E14" s="12"/>
      <c r="F14" s="12"/>
      <c r="G14" s="12"/>
      <c r="H14" s="12"/>
      <c r="I14" s="13"/>
    </row>
    <row r="15" spans="1:13" ht="13.5" thickBot="1" x14ac:dyDescent="0.25">
      <c r="A15" s="5" t="s">
        <v>9</v>
      </c>
      <c r="B15" s="8">
        <v>5</v>
      </c>
      <c r="C15" s="8">
        <v>3</v>
      </c>
      <c r="I15" s="9"/>
      <c r="K15" s="10"/>
      <c r="L15" s="10"/>
      <c r="M15" s="10"/>
    </row>
    <row r="16" spans="1:13" ht="13.5" thickBot="1" x14ac:dyDescent="0.25">
      <c r="A16" s="5" t="s">
        <v>280</v>
      </c>
      <c r="B16" s="8">
        <v>6</v>
      </c>
      <c r="C16" s="8">
        <v>3</v>
      </c>
      <c r="I16" s="9"/>
      <c r="K16" s="10"/>
      <c r="L16" s="10"/>
      <c r="M16" s="10"/>
    </row>
    <row r="17" spans="1:13" ht="13.5" thickBot="1" x14ac:dyDescent="0.25">
      <c r="A17" s="5" t="s">
        <v>10</v>
      </c>
      <c r="B17" s="8">
        <v>7</v>
      </c>
      <c r="C17" s="8">
        <v>3</v>
      </c>
      <c r="I17" s="9"/>
      <c r="K17" s="10"/>
      <c r="L17" s="10"/>
      <c r="M17" s="10"/>
    </row>
    <row r="18" spans="1:13" ht="13.5" thickBot="1" x14ac:dyDescent="0.25">
      <c r="A18" s="5" t="s">
        <v>11</v>
      </c>
      <c r="B18" s="8">
        <v>8</v>
      </c>
      <c r="C18" s="8">
        <v>1</v>
      </c>
      <c r="I18" s="9"/>
      <c r="K18" s="10"/>
      <c r="L18" s="10"/>
      <c r="M18" s="10"/>
    </row>
    <row r="19" spans="1:13" ht="13.5" thickBot="1" x14ac:dyDescent="0.25">
      <c r="A19" s="5" t="s">
        <v>12</v>
      </c>
      <c r="B19" s="8">
        <v>9</v>
      </c>
      <c r="C19" s="8">
        <v>2</v>
      </c>
      <c r="I19" s="9"/>
      <c r="K19" s="10"/>
      <c r="L19" s="10"/>
      <c r="M19" s="10"/>
    </row>
    <row r="20" spans="1:13" ht="13.5" thickBot="1" x14ac:dyDescent="0.25">
      <c r="A20" s="5" t="s">
        <v>279</v>
      </c>
      <c r="B20" s="8">
        <v>10</v>
      </c>
      <c r="C20" s="8">
        <v>3</v>
      </c>
      <c r="I20" s="9"/>
      <c r="K20" s="10"/>
      <c r="L20" s="10"/>
      <c r="M20" s="10"/>
    </row>
    <row r="21" spans="1:13" ht="13.5" thickBot="1" x14ac:dyDescent="0.25">
      <c r="A21" s="5" t="s">
        <v>242</v>
      </c>
      <c r="B21" s="8">
        <v>11</v>
      </c>
      <c r="C21" s="8">
        <v>3</v>
      </c>
      <c r="I21" s="9"/>
      <c r="K21" s="10"/>
      <c r="L21" s="10"/>
      <c r="M21" s="10"/>
    </row>
    <row r="22" spans="1:13" x14ac:dyDescent="0.2">
      <c r="A22" s="3" t="s">
        <v>21</v>
      </c>
    </row>
    <row r="23" spans="1:13" x14ac:dyDescent="0.2">
      <c r="A23" s="5" t="s">
        <v>23</v>
      </c>
      <c r="C23" s="4" t="s">
        <v>24</v>
      </c>
      <c r="D23" s="6" t="s">
        <v>25</v>
      </c>
    </row>
    <row r="24" spans="1:13" x14ac:dyDescent="0.2">
      <c r="A24" s="5" t="s">
        <v>22</v>
      </c>
      <c r="D24" s="6" t="s">
        <v>25</v>
      </c>
    </row>
    <row r="25" spans="1:13" x14ac:dyDescent="0.2">
      <c r="A25" s="5" t="s">
        <v>33</v>
      </c>
      <c r="D25" s="6" t="s">
        <v>25</v>
      </c>
    </row>
    <row r="26" spans="1:13" x14ac:dyDescent="0.2">
      <c r="A26" s="5" t="s">
        <v>32</v>
      </c>
    </row>
    <row r="27" spans="1:13" x14ac:dyDescent="0.2">
      <c r="A27" s="3" t="s">
        <v>241</v>
      </c>
    </row>
    <row r="28" spans="1:13" x14ac:dyDescent="0.2">
      <c r="A28" s="14" t="s">
        <v>261</v>
      </c>
    </row>
    <row r="29" spans="1:13" x14ac:dyDescent="0.2">
      <c r="A29" s="14" t="s">
        <v>260</v>
      </c>
    </row>
    <row r="30" spans="1:13" x14ac:dyDescent="0.2">
      <c r="A30" s="14" t="s">
        <v>259</v>
      </c>
    </row>
    <row r="31" spans="1:13" x14ac:dyDescent="0.2">
      <c r="A31" s="14" t="s">
        <v>769</v>
      </c>
    </row>
    <row r="32" spans="1:13" x14ac:dyDescent="0.2">
      <c r="A32" s="14" t="s">
        <v>262</v>
      </c>
    </row>
    <row r="33" spans="1:1" x14ac:dyDescent="0.2">
      <c r="A33" s="14" t="s">
        <v>237</v>
      </c>
    </row>
    <row r="34" spans="1:1" x14ac:dyDescent="0.2">
      <c r="A34" s="14" t="s">
        <v>236</v>
      </c>
    </row>
    <row r="35" spans="1:1" x14ac:dyDescent="0.2">
      <c r="A35" s="14" t="s">
        <v>263</v>
      </c>
    </row>
    <row r="36" spans="1:1" x14ac:dyDescent="0.2">
      <c r="A36" s="5" t="s">
        <v>268</v>
      </c>
    </row>
    <row r="37" spans="1:1" x14ac:dyDescent="0.2">
      <c r="A37" s="5" t="s">
        <v>275</v>
      </c>
    </row>
    <row r="38" spans="1:1" x14ac:dyDescent="0.2">
      <c r="A38" s="5" t="s">
        <v>273</v>
      </c>
    </row>
    <row r="39" spans="1:1" x14ac:dyDescent="0.2">
      <c r="A39" s="5" t="s">
        <v>271</v>
      </c>
    </row>
    <row r="40" spans="1:1" x14ac:dyDescent="0.2">
      <c r="A40" s="5" t="s">
        <v>281</v>
      </c>
    </row>
    <row r="41" spans="1:1" x14ac:dyDescent="0.2">
      <c r="A41" s="5" t="s">
        <v>282</v>
      </c>
    </row>
    <row r="42" spans="1:1" x14ac:dyDescent="0.2">
      <c r="A42" s="5" t="s">
        <v>465</v>
      </c>
    </row>
    <row r="43" spans="1:1" x14ac:dyDescent="0.2">
      <c r="A43" s="5" t="s">
        <v>466</v>
      </c>
    </row>
    <row r="44" spans="1:1" x14ac:dyDescent="0.2">
      <c r="A44" s="5" t="s">
        <v>467</v>
      </c>
    </row>
    <row r="45" spans="1:1" x14ac:dyDescent="0.2">
      <c r="A45" s="5" t="s">
        <v>332</v>
      </c>
    </row>
    <row r="46" spans="1:1" x14ac:dyDescent="0.2">
      <c r="A46" s="5" t="s">
        <v>333</v>
      </c>
    </row>
    <row r="47" spans="1:1" x14ac:dyDescent="0.2">
      <c r="A47" s="5" t="str">
        <f>"Indicar  "&amp;A3&amp;" o "&amp;A2&amp;" es el IVA subvencionable"</f>
        <v>Indicar  Si o No es el IVA subvencionable</v>
      </c>
    </row>
    <row r="48" spans="1:1" x14ac:dyDescent="0.2">
      <c r="A48" s="5" t="s">
        <v>462</v>
      </c>
    </row>
    <row r="49" spans="1:8" x14ac:dyDescent="0.2">
      <c r="A49" s="5" t="s">
        <v>463</v>
      </c>
    </row>
    <row r="50" spans="1:8" x14ac:dyDescent="0.2">
      <c r="A50" s="5" t="s">
        <v>464</v>
      </c>
    </row>
    <row r="51" spans="1:8" x14ac:dyDescent="0.2">
      <c r="A51" s="3" t="str">
        <f>C53</f>
        <v>Linea 2</v>
      </c>
      <c r="B51" s="3" t="s">
        <v>15</v>
      </c>
      <c r="C51" s="3"/>
      <c r="D51" s="3" t="s">
        <v>16</v>
      </c>
      <c r="E51" s="3" t="s">
        <v>18</v>
      </c>
      <c r="F51" s="3" t="s">
        <v>17</v>
      </c>
      <c r="G51" s="3" t="s">
        <v>34</v>
      </c>
    </row>
    <row r="52" spans="1:8" ht="48" x14ac:dyDescent="0.2">
      <c r="A52" s="15" t="str">
        <f>C52&amp;" "&amp;D52</f>
        <v>Linea 1 ACTUACIÓN PARA EL FORTALECIMIENTO Y ANIMACIÓN DEL TEJIDO ASOCIATIVO COMARCAL</v>
      </c>
      <c r="B52" s="16">
        <v>1</v>
      </c>
      <c r="C52" s="17" t="s">
        <v>29</v>
      </c>
      <c r="D52" s="15" t="s">
        <v>26</v>
      </c>
      <c r="E52" s="18" t="s">
        <v>20</v>
      </c>
      <c r="F52" s="17" t="s">
        <v>32</v>
      </c>
      <c r="G52" s="19">
        <v>0.9</v>
      </c>
    </row>
    <row r="53" spans="1:8" ht="72" x14ac:dyDescent="0.2">
      <c r="A53" s="20" t="str">
        <f>C53&amp;" "&amp;D53</f>
        <v>Linea 2 ACTUACIÓN PARA LA VERTEBRACIÓN EMPRESARIAL Y LABORAL, LA FORMACIÓN ORIENTADA AL EMPLEO Y LA INTEGRACIÓN SOCIAL</v>
      </c>
      <c r="B53" s="21">
        <v>2</v>
      </c>
      <c r="C53" s="22" t="s">
        <v>30</v>
      </c>
      <c r="D53" s="20" t="s">
        <v>27</v>
      </c>
      <c r="E53" s="23" t="s">
        <v>20</v>
      </c>
      <c r="F53" s="22" t="s">
        <v>32</v>
      </c>
      <c r="G53" s="24">
        <v>0.9</v>
      </c>
    </row>
    <row r="54" spans="1:8" ht="60" x14ac:dyDescent="0.2">
      <c r="A54" s="15" t="str">
        <f>C54&amp;" "&amp;D54</f>
        <v>Linea 3 PLAN INTEGRAL DE APOYO AL TEJIDO PRODUCTIVO A TRAVÉS DE EMPRESAS QUE FAVOREZCAN EL EMPLEO COMARCAL</v>
      </c>
      <c r="B54" s="16">
        <v>3</v>
      </c>
      <c r="C54" s="17" t="s">
        <v>31</v>
      </c>
      <c r="D54" s="15" t="s">
        <v>28</v>
      </c>
      <c r="E54" s="18" t="s">
        <v>19</v>
      </c>
      <c r="F54" s="17" t="s">
        <v>23</v>
      </c>
      <c r="G54" s="19">
        <v>0.75</v>
      </c>
    </row>
    <row r="55" spans="1:8" x14ac:dyDescent="0.2">
      <c r="A55" s="20" t="str">
        <f>C55&amp;" "&amp;D55</f>
        <v xml:space="preserve"> </v>
      </c>
      <c r="B55" s="21">
        <v>4</v>
      </c>
      <c r="C55" s="22"/>
      <c r="D55" s="20"/>
      <c r="E55" s="23"/>
      <c r="F55" s="22"/>
      <c r="G55" s="24"/>
    </row>
    <row r="56" spans="1:8" x14ac:dyDescent="0.2">
      <c r="A56" s="15" t="str">
        <f>C56&amp;" "&amp;D56</f>
        <v xml:space="preserve"> </v>
      </c>
      <c r="B56" s="16">
        <v>5</v>
      </c>
      <c r="C56" s="17"/>
      <c r="D56" s="15"/>
      <c r="E56" s="18"/>
      <c r="F56" s="17"/>
      <c r="G56" s="19"/>
    </row>
    <row r="57" spans="1:8" x14ac:dyDescent="0.2">
      <c r="A57" s="3" t="s">
        <v>264</v>
      </c>
      <c r="B57" s="3" t="s">
        <v>265</v>
      </c>
      <c r="H57" s="5"/>
    </row>
    <row r="58" spans="1:8" x14ac:dyDescent="0.2">
      <c r="A58" s="5">
        <v>20</v>
      </c>
      <c r="B58" s="4" t="s">
        <v>266</v>
      </c>
    </row>
    <row r="59" spans="1:8" x14ac:dyDescent="0.2">
      <c r="A59" s="5">
        <v>200</v>
      </c>
      <c r="B59" s="4" t="s">
        <v>267</v>
      </c>
    </row>
    <row r="60" spans="1:8" x14ac:dyDescent="0.2">
      <c r="A60" s="3" t="s">
        <v>269</v>
      </c>
      <c r="B60" s="3" t="s">
        <v>265</v>
      </c>
    </row>
    <row r="61" spans="1:8" x14ac:dyDescent="0.2">
      <c r="A61" s="25">
        <v>43412</v>
      </c>
      <c r="B61" s="4" t="s">
        <v>270</v>
      </c>
    </row>
    <row r="62" spans="1:8" x14ac:dyDescent="0.2">
      <c r="A62" s="25">
        <v>43496</v>
      </c>
    </row>
    <row r="63" spans="1:8" x14ac:dyDescent="0.2">
      <c r="A63" s="3" t="s">
        <v>276</v>
      </c>
      <c r="B63" s="3" t="s">
        <v>265</v>
      </c>
    </row>
    <row r="64" spans="1:8" x14ac:dyDescent="0.2">
      <c r="A64" s="26">
        <v>0</v>
      </c>
      <c r="B64" s="4" t="s">
        <v>277</v>
      </c>
    </row>
    <row r="65" spans="1:2" x14ac:dyDescent="0.2">
      <c r="A65" s="26">
        <v>10000000</v>
      </c>
      <c r="B65" s="4" t="s">
        <v>278</v>
      </c>
    </row>
    <row r="66" spans="1:2" x14ac:dyDescent="0.2">
      <c r="A66" s="5" t="s">
        <v>298</v>
      </c>
    </row>
    <row r="67" spans="1:2" x14ac:dyDescent="0.2">
      <c r="A67" s="5" t="s">
        <v>302</v>
      </c>
    </row>
    <row r="69" spans="1:2" x14ac:dyDescent="0.2">
      <c r="A69" s="3" t="s">
        <v>323</v>
      </c>
      <c r="B69" s="3" t="s">
        <v>265</v>
      </c>
    </row>
    <row r="70" spans="1:2" x14ac:dyDescent="0.2">
      <c r="A70" s="5" t="s">
        <v>324</v>
      </c>
    </row>
    <row r="71" spans="1:2" x14ac:dyDescent="0.2">
      <c r="A71" s="5" t="s">
        <v>325</v>
      </c>
    </row>
    <row r="72" spans="1:2" x14ac:dyDescent="0.2">
      <c r="A72" s="3" t="s">
        <v>448</v>
      </c>
      <c r="B72" s="3" t="s">
        <v>265</v>
      </c>
    </row>
    <row r="73" spans="1:2" x14ac:dyDescent="0.2">
      <c r="A73" s="5" t="s">
        <v>451</v>
      </c>
      <c r="B73" s="4" t="s">
        <v>456</v>
      </c>
    </row>
    <row r="74" spans="1:2" x14ac:dyDescent="0.2">
      <c r="A74" s="5" t="s">
        <v>450</v>
      </c>
      <c r="B74" s="4" t="s">
        <v>457</v>
      </c>
    </row>
    <row r="75" spans="1:2" x14ac:dyDescent="0.2">
      <c r="A75" s="5" t="s">
        <v>454</v>
      </c>
      <c r="B75" s="5" t="s">
        <v>471</v>
      </c>
    </row>
    <row r="76" spans="1:2" x14ac:dyDescent="0.2">
      <c r="A76" s="5" t="s">
        <v>455</v>
      </c>
      <c r="B76" s="4" t="s">
        <v>472</v>
      </c>
    </row>
    <row r="77" spans="1:2" x14ac:dyDescent="0.2">
      <c r="A77" s="5" t="s">
        <v>449</v>
      </c>
      <c r="B77" s="4" t="s">
        <v>473</v>
      </c>
    </row>
    <row r="78" spans="1:2" x14ac:dyDescent="0.2">
      <c r="A78" s="5" t="s">
        <v>453</v>
      </c>
    </row>
    <row r="79" spans="1:2" x14ac:dyDescent="0.2">
      <c r="A79" s="5" t="s">
        <v>452</v>
      </c>
    </row>
  </sheetData>
  <sheetProtection algorithmName="SHA-512" hashValue="d57N42LnNin2gIH0gxsekaYIlkB8/HEG4xLq9FEKcF+OoCw9JbieTf6zeWijIcyS/VBdNvermt26mPYnyOO20A==" saltValue="48c5NOMcEYuKfLEpinFNO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AutoBaremo</vt:lpstr>
      <vt:lpstr>CuadroPresupuestos</vt:lpstr>
      <vt:lpstr>PlanInversion</vt:lpstr>
      <vt:lpstr>PlanFinanciacion</vt:lpstr>
      <vt:lpstr>Listas</vt:lpstr>
      <vt:lpstr>AutoBaremo!Área_de_impresión</vt:lpstr>
      <vt:lpstr>CuadroPresupuestos!Área_de_impresión</vt:lpstr>
      <vt:lpstr>PlanFinanciacion!Área_de_impresión</vt:lpstr>
      <vt:lpstr>PlanInversion!Área_de_impresión</vt:lpstr>
      <vt:lpstr>AutoBaremo!Títulos_a_imprimir</vt:lpstr>
      <vt:lpstr>CuadroPresupuestos!Títulos_a_imprimir</vt:lpstr>
      <vt:lpstr>PlanFinanciacion!Títulos_a_imprimir</vt:lpstr>
      <vt:lpstr>PlanInversion!Títulos_a_imprimir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2018-11-12T14:03:15Z</cp:lastPrinted>
  <dcterms:created xsi:type="dcterms:W3CDTF">2010-01-14T08:50:00Z</dcterms:created>
  <dcterms:modified xsi:type="dcterms:W3CDTF">2019-06-13T06:32:20Z</dcterms:modified>
</cp:coreProperties>
</file>