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defaultThemeVersion="124226"/>
  <mc:AlternateContent xmlns:mc="http://schemas.openxmlformats.org/markup-compatibility/2006">
    <mc:Choice Requires="x15">
      <x15ac:absPath xmlns:x15ac="http://schemas.microsoft.com/office/spreadsheetml/2010/11/ac" url="d:\Users\Paco\Downloads\"/>
    </mc:Choice>
  </mc:AlternateContent>
  <xr:revisionPtr revIDLastSave="0" documentId="13_ncr:1_{4AD6CE88-2615-46DB-8D22-BF158DCEA45D}" xr6:coauthVersionLast="46" xr6:coauthVersionMax="46" xr10:uidLastSave="{00000000-0000-0000-0000-000000000000}"/>
  <bookViews>
    <workbookView xWindow="-120" yWindow="-120" windowWidth="25440" windowHeight="15390" tabRatio="693" xr2:uid="{00000000-000D-0000-FFFF-FFFF00000000}"/>
  </bookViews>
  <sheets>
    <sheet name="Baremo" sheetId="1" r:id="rId1"/>
    <sheet name="Servicios" sheetId="12" r:id="rId2"/>
    <sheet name="Innovacion" sheetId="13" r:id="rId3"/>
    <sheet name="Necesidades" sheetId="10" r:id="rId4"/>
    <sheet name="Presupuesto" sheetId="9" r:id="rId5"/>
    <sheet name="Inversion" sheetId="6" r:id="rId6"/>
    <sheet name="Financiacion" sheetId="7" r:id="rId7"/>
    <sheet name="Listas" sheetId="2" state="hidden" r:id="rId8"/>
  </sheets>
  <definedNames>
    <definedName name="_xlnm._FilterDatabase" localSheetId="0" hidden="1">Baremo!$A$12:$L$69</definedName>
    <definedName name="_xlnm._FilterDatabase" localSheetId="6" hidden="1">Financiacion!$A$6:$C$6</definedName>
    <definedName name="_xlnm._FilterDatabase" localSheetId="2" hidden="1">Innovacion!$A$7:$I$85</definedName>
    <definedName name="_xlnm._FilterDatabase" localSheetId="5" hidden="1">Inversion!$A$6:$C$6</definedName>
    <definedName name="_xlnm._FilterDatabase" localSheetId="3" hidden="1">Necesidades!$A$7:$G$90</definedName>
    <definedName name="_xlnm._FilterDatabase" localSheetId="4" hidden="1">Presupuesto!$A$7:$C$7</definedName>
    <definedName name="_xlnm._FilterDatabase" localSheetId="1" hidden="1">Servicios!$A$7:$I$70</definedName>
    <definedName name="_xlnm.Print_Area" localSheetId="0">Baremo!$B$1:$J$69</definedName>
    <definedName name="_xlnm.Print_Area" localSheetId="6">Financiacion!$B$1:$H$36</definedName>
    <definedName name="_xlnm.Print_Area" localSheetId="2">Innovacion!$B$1:$I$85</definedName>
    <definedName name="_xlnm.Print_Area" localSheetId="5">Inversion!$B$1:$K$42</definedName>
    <definedName name="_xlnm.Print_Area" localSheetId="3">Necesidades!$B$1:$G$299</definedName>
    <definedName name="_xlnm.Print_Area" localSheetId="4">Presupuesto!$B$1:$L$53</definedName>
    <definedName name="_xlnm.Print_Area" localSheetId="1">Servicios!$B$1:$J$299</definedName>
    <definedName name="_xlnm.Print_Titles" localSheetId="0">Baremo!$1:$3</definedName>
    <definedName name="_xlnm.Print_Titles" localSheetId="6">Financiacion!$1:$5</definedName>
    <definedName name="_xlnm.Print_Titles" localSheetId="2">Innovacion!$1:$2</definedName>
    <definedName name="_xlnm.Print_Titles" localSheetId="5">Inversion!$1:$5</definedName>
    <definedName name="_xlnm.Print_Titles" localSheetId="3">Necesidades!$1:$3</definedName>
    <definedName name="_xlnm.Print_Titles" localSheetId="4">Presupuesto!$1:$6</definedName>
    <definedName name="_xlnm.Print_Titles" localSheetId="1">Servicios!$1:$3</definedName>
  </definedNames>
  <calcPr calcId="191029"/>
</workbook>
</file>

<file path=xl/calcChain.xml><?xml version="1.0" encoding="utf-8"?>
<calcChain xmlns="http://schemas.openxmlformats.org/spreadsheetml/2006/main">
  <c r="F36" i="13" l="1"/>
  <c r="F35" i="13"/>
  <c r="F34" i="13"/>
  <c r="F33" i="13"/>
  <c r="F32" i="13"/>
  <c r="F31" i="13"/>
  <c r="F30" i="13"/>
  <c r="F29" i="13"/>
  <c r="F28" i="13"/>
  <c r="F27" i="13"/>
  <c r="F26" i="13"/>
  <c r="F25" i="13"/>
  <c r="F24" i="13"/>
  <c r="F23" i="13"/>
  <c r="F22" i="13"/>
  <c r="F21" i="13"/>
  <c r="F20" i="13"/>
  <c r="F19" i="13"/>
  <c r="F18" i="13"/>
  <c r="F17" i="13"/>
  <c r="F16" i="13"/>
  <c r="F15" i="13"/>
  <c r="F14" i="13"/>
  <c r="B1" i="1" l="1"/>
  <c r="I1" i="12" l="1"/>
  <c r="B1" i="7"/>
  <c r="B1" i="6"/>
  <c r="B1" i="9"/>
  <c r="B1" i="10"/>
  <c r="B1" i="13"/>
  <c r="B1" i="12"/>
  <c r="C55" i="2"/>
  <c r="C54" i="2"/>
  <c r="C53" i="2"/>
  <c r="C52" i="2"/>
  <c r="G46" i="1"/>
  <c r="G54" i="1"/>
  <c r="G53" i="1"/>
  <c r="G52" i="1"/>
  <c r="G50" i="1"/>
  <c r="G49" i="1"/>
  <c r="G48" i="1"/>
  <c r="G47" i="1"/>
  <c r="G45" i="1"/>
  <c r="G44" i="1"/>
  <c r="G43" i="1"/>
  <c r="G42" i="1"/>
  <c r="G41" i="1"/>
  <c r="G39" i="1"/>
  <c r="G38" i="1"/>
  <c r="G37" i="1"/>
  <c r="G36" i="1"/>
  <c r="G35" i="1"/>
  <c r="G33" i="1"/>
  <c r="G32" i="1"/>
  <c r="G31" i="1"/>
  <c r="G30" i="1"/>
  <c r="G29" i="1"/>
  <c r="G28" i="1"/>
  <c r="G21" i="1"/>
  <c r="G20" i="1"/>
  <c r="G19" i="1"/>
  <c r="G17" i="1"/>
  <c r="G16" i="1"/>
  <c r="G15" i="1"/>
  <c r="F85" i="13"/>
  <c r="F84" i="13"/>
  <c r="F83" i="13"/>
  <c r="F82" i="13"/>
  <c r="F81" i="13"/>
  <c r="F80" i="13"/>
  <c r="F79" i="13"/>
  <c r="F77" i="13"/>
  <c r="F76" i="13"/>
  <c r="F74" i="13"/>
  <c r="F73" i="13"/>
  <c r="F72" i="13"/>
  <c r="F70" i="13"/>
  <c r="F69" i="13"/>
  <c r="F68" i="13"/>
  <c r="F66" i="13"/>
  <c r="F65" i="13"/>
  <c r="F64" i="13"/>
  <c r="F63" i="13"/>
  <c r="F61" i="13"/>
  <c r="F59" i="13" s="1"/>
  <c r="F56" i="13" s="1"/>
  <c r="F60" i="13"/>
  <c r="F58" i="13"/>
  <c r="F57" i="13"/>
  <c r="F55" i="13"/>
  <c r="F54" i="13"/>
  <c r="F53" i="13"/>
  <c r="F51" i="13"/>
  <c r="F50" i="13"/>
  <c r="F49" i="13"/>
  <c r="F47" i="13"/>
  <c r="F46" i="13"/>
  <c r="F45" i="13"/>
  <c r="F43" i="13"/>
  <c r="F42" i="13"/>
  <c r="F41" i="13"/>
  <c r="C5" i="13"/>
  <c r="B5" i="13"/>
  <c r="C4" i="13"/>
  <c r="B4" i="13"/>
  <c r="C3" i="13"/>
  <c r="B3" i="13"/>
  <c r="C2" i="13"/>
  <c r="B2" i="13"/>
  <c r="I1" i="13"/>
  <c r="H85" i="13"/>
  <c r="G85" i="13"/>
  <c r="H84" i="13"/>
  <c r="G84" i="13"/>
  <c r="G83" i="13"/>
  <c r="G82" i="13"/>
  <c r="H82" i="13" s="1"/>
  <c r="H81" i="13"/>
  <c r="G81" i="13"/>
  <c r="H80" i="13"/>
  <c r="G80" i="13"/>
  <c r="G79" i="13"/>
  <c r="G77" i="13"/>
  <c r="G76" i="13"/>
  <c r="H76" i="13" s="1"/>
  <c r="G74" i="13"/>
  <c r="H74" i="13" s="1"/>
  <c r="H73" i="13"/>
  <c r="G73" i="13"/>
  <c r="H72" i="13"/>
  <c r="G72" i="13"/>
  <c r="H70" i="13"/>
  <c r="G70" i="13"/>
  <c r="G69" i="13"/>
  <c r="G68" i="13"/>
  <c r="H68" i="13" s="1"/>
  <c r="G66" i="13"/>
  <c r="H66" i="13" s="1"/>
  <c r="H65" i="13"/>
  <c r="G65" i="13"/>
  <c r="H64" i="13"/>
  <c r="G64" i="13"/>
  <c r="G63" i="13"/>
  <c r="G61" i="13"/>
  <c r="G60" i="13"/>
  <c r="H60" i="13" s="1"/>
  <c r="G58" i="13"/>
  <c r="H58" i="13" s="1"/>
  <c r="H57" i="13"/>
  <c r="G57" i="13"/>
  <c r="H55" i="13"/>
  <c r="G55" i="13"/>
  <c r="H54" i="13"/>
  <c r="G54" i="13"/>
  <c r="G53" i="13"/>
  <c r="G51" i="13"/>
  <c r="G50" i="13"/>
  <c r="H50" i="13" s="1"/>
  <c r="H49" i="13"/>
  <c r="G49" i="13"/>
  <c r="H47" i="13"/>
  <c r="G47" i="13"/>
  <c r="H46" i="13"/>
  <c r="G46" i="13"/>
  <c r="G45" i="13"/>
  <c r="G43" i="13"/>
  <c r="G42" i="13"/>
  <c r="H42" i="13" s="1"/>
  <c r="H41" i="13"/>
  <c r="G41" i="13"/>
  <c r="G40" i="13"/>
  <c r="F40" i="13" s="1"/>
  <c r="H36" i="13"/>
  <c r="G36" i="13"/>
  <c r="H35" i="13"/>
  <c r="G35" i="13"/>
  <c r="G34" i="13"/>
  <c r="G33" i="13"/>
  <c r="H33" i="13" s="1"/>
  <c r="H32" i="13"/>
  <c r="G32" i="13"/>
  <c r="H31" i="13"/>
  <c r="G31" i="13"/>
  <c r="G30" i="13"/>
  <c r="G29" i="13"/>
  <c r="H29" i="13" s="1"/>
  <c r="H28" i="13"/>
  <c r="G28" i="13"/>
  <c r="H27" i="13"/>
  <c r="G27" i="13"/>
  <c r="G26" i="13"/>
  <c r="G25" i="13"/>
  <c r="H25" i="13" s="1"/>
  <c r="H24" i="13"/>
  <c r="G24" i="13"/>
  <c r="H23" i="13"/>
  <c r="G23" i="13"/>
  <c r="G22" i="13"/>
  <c r="G21" i="13"/>
  <c r="H21" i="13" s="1"/>
  <c r="H20" i="13"/>
  <c r="G20" i="13"/>
  <c r="H19" i="13"/>
  <c r="G19" i="13"/>
  <c r="G18" i="13"/>
  <c r="G17" i="13"/>
  <c r="H17" i="13" s="1"/>
  <c r="H16" i="13"/>
  <c r="G16" i="13"/>
  <c r="H15" i="13"/>
  <c r="G15" i="13"/>
  <c r="G14" i="13"/>
  <c r="G13" i="13"/>
  <c r="G12" i="13"/>
  <c r="F12" i="13" s="1"/>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G5" i="10"/>
  <c r="C5" i="10"/>
  <c r="B5" i="10"/>
  <c r="C4" i="10"/>
  <c r="B4" i="10"/>
  <c r="C3" i="10"/>
  <c r="B3" i="10"/>
  <c r="C2" i="10"/>
  <c r="B2" i="10"/>
  <c r="G1" i="10"/>
  <c r="E90" i="10"/>
  <c r="F90" i="10" s="1"/>
  <c r="E89" i="10"/>
  <c r="F89" i="10" s="1"/>
  <c r="E88" i="10"/>
  <c r="E87" i="10"/>
  <c r="F87" i="10" s="1"/>
  <c r="E86" i="10"/>
  <c r="F86" i="10" s="1"/>
  <c r="E85" i="10"/>
  <c r="F85" i="10" s="1"/>
  <c r="E84" i="10"/>
  <c r="E83" i="10"/>
  <c r="F83" i="10" s="1"/>
  <c r="E82" i="10"/>
  <c r="F82" i="10" s="1"/>
  <c r="E81" i="10"/>
  <c r="F81" i="10" s="1"/>
  <c r="E80" i="10"/>
  <c r="E79" i="10"/>
  <c r="F79" i="10" s="1"/>
  <c r="E78" i="10"/>
  <c r="F78" i="10" s="1"/>
  <c r="E77" i="10"/>
  <c r="F77" i="10" s="1"/>
  <c r="E76" i="10"/>
  <c r="E75" i="10"/>
  <c r="F75" i="10" s="1"/>
  <c r="E74" i="10"/>
  <c r="F74" i="10" s="1"/>
  <c r="E73" i="10"/>
  <c r="F73" i="10" s="1"/>
  <c r="E72" i="10"/>
  <c r="E71" i="10"/>
  <c r="F71" i="10" s="1"/>
  <c r="E70" i="10"/>
  <c r="F70" i="10" s="1"/>
  <c r="E69" i="10"/>
  <c r="F69" i="10" s="1"/>
  <c r="E68" i="10"/>
  <c r="E67" i="10"/>
  <c r="F67" i="10" s="1"/>
  <c r="E66" i="10"/>
  <c r="F66" i="10" s="1"/>
  <c r="E65" i="10"/>
  <c r="F65" i="10" s="1"/>
  <c r="E64" i="10"/>
  <c r="E63" i="10"/>
  <c r="F63" i="10" s="1"/>
  <c r="E62" i="10"/>
  <c r="F62" i="10" s="1"/>
  <c r="E61" i="10"/>
  <c r="F61" i="10" s="1"/>
  <c r="E60" i="10"/>
  <c r="E59" i="10"/>
  <c r="F59" i="10" s="1"/>
  <c r="E58" i="10"/>
  <c r="F58" i="10" s="1"/>
  <c r="E57" i="10"/>
  <c r="F57" i="10" s="1"/>
  <c r="E56" i="10"/>
  <c r="E55" i="10"/>
  <c r="F55" i="10" s="1"/>
  <c r="E54" i="10"/>
  <c r="F54" i="10" s="1"/>
  <c r="E53" i="10"/>
  <c r="F53" i="10" s="1"/>
  <c r="E52" i="10"/>
  <c r="E51" i="10"/>
  <c r="F51" i="10" s="1"/>
  <c r="E50" i="10"/>
  <c r="F50" i="10" s="1"/>
  <c r="E49" i="10"/>
  <c r="F49" i="10" s="1"/>
  <c r="E48" i="10"/>
  <c r="E47" i="10"/>
  <c r="F47" i="10" s="1"/>
  <c r="E46" i="10"/>
  <c r="F46" i="10" s="1"/>
  <c r="E45" i="10"/>
  <c r="F45" i="10" s="1"/>
  <c r="E44" i="10"/>
  <c r="E43" i="10"/>
  <c r="F43" i="10" s="1"/>
  <c r="E42" i="10"/>
  <c r="F42" i="10" s="1"/>
  <c r="E41" i="10"/>
  <c r="F41" i="10" s="1"/>
  <c r="E40" i="10"/>
  <c r="E39" i="10"/>
  <c r="F39" i="10" s="1"/>
  <c r="E38" i="10"/>
  <c r="F38" i="10" s="1"/>
  <c r="E37" i="10"/>
  <c r="F37" i="10" s="1"/>
  <c r="E36" i="10"/>
  <c r="E35" i="10"/>
  <c r="F35" i="10" s="1"/>
  <c r="E34" i="10"/>
  <c r="F34" i="10" s="1"/>
  <c r="E33" i="10"/>
  <c r="F33" i="10" s="1"/>
  <c r="E32" i="10"/>
  <c r="E31" i="10"/>
  <c r="F31" i="10" s="1"/>
  <c r="E30" i="10"/>
  <c r="F30" i="10" s="1"/>
  <c r="E29" i="10"/>
  <c r="F29" i="10" s="1"/>
  <c r="E28" i="10"/>
  <c r="E27" i="10"/>
  <c r="F27" i="10" s="1"/>
  <c r="E26" i="10"/>
  <c r="F26" i="10" s="1"/>
  <c r="E25" i="10"/>
  <c r="F25" i="10" s="1"/>
  <c r="E24" i="10"/>
  <c r="E23" i="10"/>
  <c r="F23" i="10" s="1"/>
  <c r="E22" i="10"/>
  <c r="F22" i="10" s="1"/>
  <c r="E21" i="10"/>
  <c r="F21" i="10" s="1"/>
  <c r="E20" i="10"/>
  <c r="E19" i="10"/>
  <c r="F19" i="10" s="1"/>
  <c r="E18" i="10"/>
  <c r="F18" i="10" s="1"/>
  <c r="E17" i="10"/>
  <c r="F17" i="10" s="1"/>
  <c r="E16" i="10"/>
  <c r="E15" i="10"/>
  <c r="F15" i="10" s="1"/>
  <c r="E14" i="10"/>
  <c r="F14" i="10" s="1"/>
  <c r="E13" i="10"/>
  <c r="F13" i="10" s="1"/>
  <c r="E12" i="10"/>
  <c r="D12" i="10" s="1"/>
  <c r="E11" i="10"/>
  <c r="F11" i="10" s="1"/>
  <c r="G4" i="10"/>
  <c r="A51" i="2"/>
  <c r="F66" i="12"/>
  <c r="F55" i="12"/>
  <c r="F54" i="12"/>
  <c r="F34" i="12"/>
  <c r="F23" i="12"/>
  <c r="F22" i="12"/>
  <c r="C5" i="12"/>
  <c r="B5" i="12"/>
  <c r="C4" i="12"/>
  <c r="B4" i="12"/>
  <c r="C3" i="12"/>
  <c r="B3" i="12"/>
  <c r="C2" i="12"/>
  <c r="B2" i="12"/>
  <c r="G70" i="12"/>
  <c r="H70" i="12" s="1"/>
  <c r="G69" i="12"/>
  <c r="F69" i="12" s="1"/>
  <c r="G68" i="12"/>
  <c r="F68" i="12" s="1"/>
  <c r="G67" i="12"/>
  <c r="F67" i="12" s="1"/>
  <c r="G66" i="12"/>
  <c r="H66" i="12" s="1"/>
  <c r="G65" i="12"/>
  <c r="F65" i="12" s="1"/>
  <c r="G64" i="12"/>
  <c r="F64" i="12" s="1"/>
  <c r="G63" i="12"/>
  <c r="H63" i="12" s="1"/>
  <c r="G62" i="12"/>
  <c r="H62" i="12" s="1"/>
  <c r="G61" i="12"/>
  <c r="F61" i="12" s="1"/>
  <c r="G60" i="12"/>
  <c r="F60" i="12" s="1"/>
  <c r="G59" i="12"/>
  <c r="F59" i="12" s="1"/>
  <c r="G58" i="12"/>
  <c r="H58" i="12" s="1"/>
  <c r="G57" i="12"/>
  <c r="F57" i="12" s="1"/>
  <c r="G56" i="12"/>
  <c r="F56" i="12" s="1"/>
  <c r="G55" i="12"/>
  <c r="H55" i="12" s="1"/>
  <c r="G54" i="12"/>
  <c r="H54" i="12" s="1"/>
  <c r="G53" i="12"/>
  <c r="F53" i="12" s="1"/>
  <c r="G52" i="12"/>
  <c r="F52" i="12" s="1"/>
  <c r="G51" i="12"/>
  <c r="F51" i="12" s="1"/>
  <c r="G50" i="12"/>
  <c r="H50" i="12" s="1"/>
  <c r="G49" i="12"/>
  <c r="F49" i="12" s="1"/>
  <c r="G48" i="12"/>
  <c r="F48" i="12" s="1"/>
  <c r="G47" i="12"/>
  <c r="H47" i="12" s="1"/>
  <c r="G46" i="12"/>
  <c r="H46" i="12" s="1"/>
  <c r="H45" i="12"/>
  <c r="G45" i="12"/>
  <c r="F45" i="12" s="1"/>
  <c r="G44" i="12"/>
  <c r="F44" i="12" s="1"/>
  <c r="G43" i="12"/>
  <c r="F43" i="12" s="1"/>
  <c r="G42" i="12"/>
  <c r="H42" i="12" s="1"/>
  <c r="G41" i="12"/>
  <c r="F41" i="12" s="1"/>
  <c r="G40" i="12"/>
  <c r="F40" i="12" s="1"/>
  <c r="G39" i="12"/>
  <c r="H39" i="12" s="1"/>
  <c r="G38" i="12"/>
  <c r="H38" i="12" s="1"/>
  <c r="G37" i="12"/>
  <c r="F37" i="12" s="1"/>
  <c r="G36" i="12"/>
  <c r="F36" i="12" s="1"/>
  <c r="G35" i="12"/>
  <c r="F35" i="12" s="1"/>
  <c r="G34" i="12"/>
  <c r="H34" i="12" s="1"/>
  <c r="G33" i="12"/>
  <c r="F33" i="12" s="1"/>
  <c r="G32" i="12"/>
  <c r="F32" i="12" s="1"/>
  <c r="G31" i="12"/>
  <c r="H31" i="12" s="1"/>
  <c r="G30" i="12"/>
  <c r="H30" i="12" s="1"/>
  <c r="G29" i="12"/>
  <c r="F29" i="12" s="1"/>
  <c r="G28" i="12"/>
  <c r="F28" i="12" s="1"/>
  <c r="G27" i="12"/>
  <c r="F27" i="12" s="1"/>
  <c r="G26" i="12"/>
  <c r="H26" i="12" s="1"/>
  <c r="G25" i="12"/>
  <c r="F25" i="12" s="1"/>
  <c r="G24" i="12"/>
  <c r="F24" i="12" s="1"/>
  <c r="G23" i="12"/>
  <c r="H23" i="12" s="1"/>
  <c r="G22" i="12"/>
  <c r="H22" i="12" s="1"/>
  <c r="G21" i="12"/>
  <c r="F21" i="12" s="1"/>
  <c r="G20" i="12"/>
  <c r="F20" i="12" s="1"/>
  <c r="G19" i="12"/>
  <c r="F19" i="12" s="1"/>
  <c r="G18" i="12"/>
  <c r="H18" i="12" s="1"/>
  <c r="G17" i="12"/>
  <c r="F17" i="12" s="1"/>
  <c r="G16" i="12"/>
  <c r="F16" i="12" s="1"/>
  <c r="G15" i="12"/>
  <c r="H15" i="12" s="1"/>
  <c r="G14" i="12"/>
  <c r="H14" i="12" s="1"/>
  <c r="H13" i="12"/>
  <c r="G13" i="12"/>
  <c r="F13" i="12" s="1"/>
  <c r="G12" i="12"/>
  <c r="F12" i="12" s="1"/>
  <c r="D11" i="10" l="1"/>
  <c r="H40" i="13"/>
  <c r="H12" i="13"/>
  <c r="H13" i="13"/>
  <c r="F13" i="13"/>
  <c r="F10" i="13" s="1"/>
  <c r="H55" i="1" s="1"/>
  <c r="F42" i="12"/>
  <c r="F63" i="12"/>
  <c r="H21" i="12"/>
  <c r="F14" i="12"/>
  <c r="F10" i="12" s="1"/>
  <c r="I51" i="1" s="1"/>
  <c r="H29" i="12"/>
  <c r="H61" i="12"/>
  <c r="F15" i="12"/>
  <c r="F26" i="12"/>
  <c r="F38" i="12"/>
  <c r="F47" i="12"/>
  <c r="F58" i="12"/>
  <c r="F70" i="12"/>
  <c r="F31" i="12"/>
  <c r="H53" i="12"/>
  <c r="F46" i="12"/>
  <c r="H37" i="12"/>
  <c r="H69" i="12"/>
  <c r="F18" i="12"/>
  <c r="F30" i="12"/>
  <c r="F39" i="12"/>
  <c r="F50" i="12"/>
  <c r="F62" i="12"/>
  <c r="H19" i="12"/>
  <c r="H27" i="12"/>
  <c r="H35" i="12"/>
  <c r="H43" i="12"/>
  <c r="H51" i="12"/>
  <c r="H59" i="12"/>
  <c r="H67" i="12"/>
  <c r="H17" i="12"/>
  <c r="H25" i="12"/>
  <c r="H33" i="12"/>
  <c r="H41" i="12"/>
  <c r="H49" i="12"/>
  <c r="H57" i="12"/>
  <c r="H65" i="12"/>
  <c r="F44" i="13"/>
  <c r="F71" i="13"/>
  <c r="F52" i="13"/>
  <c r="F78" i="13"/>
  <c r="F39" i="13"/>
  <c r="F48" i="13"/>
  <c r="F62" i="13"/>
  <c r="F67" i="13"/>
  <c r="F75" i="13"/>
  <c r="H14" i="13"/>
  <c r="H18" i="13"/>
  <c r="H22" i="13"/>
  <c r="H26" i="13"/>
  <c r="H30" i="13"/>
  <c r="H34" i="13"/>
  <c r="H43" i="13"/>
  <c r="H45" i="13"/>
  <c r="H51" i="13"/>
  <c r="H53" i="13"/>
  <c r="H61" i="13"/>
  <c r="H63" i="13"/>
  <c r="H69" i="13"/>
  <c r="H77" i="13"/>
  <c r="H79" i="13"/>
  <c r="H83" i="13"/>
  <c r="F12" i="10"/>
  <c r="F16" i="10"/>
  <c r="F20" i="10"/>
  <c r="F24" i="10"/>
  <c r="F28" i="10"/>
  <c r="F32" i="10"/>
  <c r="F36" i="10"/>
  <c r="F40" i="10"/>
  <c r="F44" i="10"/>
  <c r="F48" i="10"/>
  <c r="F52" i="10"/>
  <c r="F56" i="10"/>
  <c r="F60" i="10"/>
  <c r="F64" i="10"/>
  <c r="F68" i="10"/>
  <c r="F72" i="10"/>
  <c r="F76" i="10"/>
  <c r="F80" i="10"/>
  <c r="F84" i="10"/>
  <c r="F88" i="10"/>
  <c r="H12" i="12"/>
  <c r="H16" i="12"/>
  <c r="H20" i="12"/>
  <c r="H24" i="12"/>
  <c r="H28" i="12"/>
  <c r="H32" i="12"/>
  <c r="H36" i="12"/>
  <c r="H40" i="12"/>
  <c r="H44" i="12"/>
  <c r="H48" i="12"/>
  <c r="H52" i="12"/>
  <c r="H56" i="12"/>
  <c r="H60" i="12"/>
  <c r="H64" i="12"/>
  <c r="H68" i="12"/>
  <c r="F37" i="13" l="1"/>
  <c r="H63" i="1" s="1"/>
  <c r="D10" i="10"/>
  <c r="H64" i="1" s="1"/>
  <c r="E5" i="6"/>
  <c r="D5" i="6"/>
  <c r="D6" i="9"/>
  <c r="C6" i="9"/>
  <c r="J10" i="1"/>
  <c r="J3" i="1"/>
  <c r="J2" i="1"/>
  <c r="H44" i="1" l="1"/>
  <c r="I44" i="1" s="1"/>
  <c r="H42" i="1"/>
  <c r="I42" i="1" s="1"/>
  <c r="H38" i="1"/>
  <c r="I38" i="1" s="1"/>
  <c r="H37" i="1" s="1"/>
  <c r="I37" i="1" s="1"/>
  <c r="H17" i="1"/>
  <c r="I17" i="1" s="1"/>
  <c r="H16" i="1" s="1"/>
  <c r="I16" i="1" s="1"/>
  <c r="H41" i="1" l="1"/>
  <c r="I41" i="1" s="1"/>
  <c r="H43" i="1"/>
  <c r="I43" i="1" s="1"/>
  <c r="G4" i="1" l="1"/>
  <c r="G9" i="1"/>
  <c r="G10" i="1"/>
  <c r="H49" i="9"/>
  <c r="H50" i="9"/>
  <c r="H51" i="9"/>
  <c r="H52" i="9"/>
  <c r="H53" i="9"/>
  <c r="H42" i="9"/>
  <c r="H43" i="9"/>
  <c r="H44" i="9"/>
  <c r="H45" i="9"/>
  <c r="H46" i="9"/>
  <c r="H47" i="9"/>
  <c r="E28" i="7" l="1"/>
  <c r="E17" i="7"/>
  <c r="H21" i="1"/>
  <c r="I21" i="1" s="1"/>
  <c r="H26" i="1"/>
  <c r="I26" i="1" s="1"/>
  <c r="H30" i="1"/>
  <c r="I30" i="1" s="1"/>
  <c r="H29" i="1"/>
  <c r="I29" i="1" s="1"/>
  <c r="H28" i="1"/>
  <c r="I28" i="1" s="1"/>
  <c r="H33" i="1"/>
  <c r="I33" i="1" s="1"/>
  <c r="H32" i="1"/>
  <c r="I32" i="1" s="1"/>
  <c r="H31" i="1"/>
  <c r="I31" i="1" s="1"/>
  <c r="H39" i="1"/>
  <c r="I39" i="1" s="1"/>
  <c r="H36" i="1"/>
  <c r="I36" i="1" s="1"/>
  <c r="H45" i="1"/>
  <c r="I45" i="1" s="1"/>
  <c r="H50" i="1"/>
  <c r="I50" i="1" s="1"/>
  <c r="H49" i="1"/>
  <c r="I49" i="1" s="1"/>
  <c r="H48" i="1"/>
  <c r="I48" i="1" s="1"/>
  <c r="H47" i="1"/>
  <c r="I47" i="1" s="1"/>
  <c r="H53" i="1"/>
  <c r="I53" i="1" s="1"/>
  <c r="H54" i="1"/>
  <c r="I54" i="1" s="1"/>
  <c r="H52" i="1" l="1"/>
  <c r="I52" i="1" s="1"/>
  <c r="A54" i="2"/>
  <c r="G1" i="7" l="1"/>
  <c r="I1" i="6"/>
  <c r="J1" i="9"/>
  <c r="K42" i="6"/>
  <c r="K41" i="6"/>
  <c r="K40" i="6"/>
  <c r="K39" i="6"/>
  <c r="K38" i="6"/>
  <c r="K37" i="6"/>
  <c r="K36" i="6"/>
  <c r="K35" i="6"/>
  <c r="K34" i="6"/>
  <c r="K33" i="6"/>
  <c r="K32" i="6"/>
  <c r="K30" i="6"/>
  <c r="K29" i="6"/>
  <c r="K28" i="6"/>
  <c r="K27" i="6"/>
  <c r="K26" i="6"/>
  <c r="K25" i="6"/>
  <c r="K24" i="6"/>
  <c r="K23" i="6"/>
  <c r="K20" i="6"/>
  <c r="K19" i="6"/>
  <c r="K18" i="6"/>
  <c r="K17" i="6"/>
  <c r="K16" i="6"/>
  <c r="K14" i="6"/>
  <c r="K13" i="6"/>
  <c r="K10" i="6"/>
  <c r="L47" i="9"/>
  <c r="L46" i="9"/>
  <c r="L45" i="9"/>
  <c r="L44" i="9"/>
  <c r="L43" i="9"/>
  <c r="L42" i="9"/>
  <c r="L40" i="9"/>
  <c r="L39" i="9"/>
  <c r="L38" i="9"/>
  <c r="L37" i="9"/>
  <c r="L36" i="9"/>
  <c r="L35" i="9"/>
  <c r="L34" i="9"/>
  <c r="L33" i="9"/>
  <c r="L32" i="9"/>
  <c r="L31" i="9"/>
  <c r="L30" i="9"/>
  <c r="L29" i="9"/>
  <c r="L28" i="9"/>
  <c r="L27" i="9"/>
  <c r="L26" i="9"/>
  <c r="L25" i="9"/>
  <c r="L24" i="9"/>
  <c r="L23" i="9"/>
  <c r="L22" i="9"/>
  <c r="L21" i="9"/>
  <c r="L19" i="9"/>
  <c r="L18" i="9"/>
  <c r="L16" i="9"/>
  <c r="L15" i="9"/>
  <c r="K53" i="9"/>
  <c r="K52" i="9"/>
  <c r="K51" i="9"/>
  <c r="K50" i="9"/>
  <c r="K49" i="9"/>
  <c r="K47" i="9"/>
  <c r="K46" i="9"/>
  <c r="K45" i="9"/>
  <c r="K44" i="9"/>
  <c r="K43" i="9"/>
  <c r="K42" i="9"/>
  <c r="K40" i="9"/>
  <c r="K39" i="9"/>
  <c r="K38" i="9"/>
  <c r="K37" i="9"/>
  <c r="K36" i="9"/>
  <c r="K35" i="9"/>
  <c r="K34" i="9"/>
  <c r="K33" i="9"/>
  <c r="K32" i="9"/>
  <c r="K31" i="9"/>
  <c r="K30" i="9"/>
  <c r="K29" i="9"/>
  <c r="K28" i="9"/>
  <c r="K27" i="9"/>
  <c r="K26" i="9"/>
  <c r="K25" i="9"/>
  <c r="K24" i="9"/>
  <c r="K23" i="9"/>
  <c r="K22" i="9"/>
  <c r="K21" i="9"/>
  <c r="K19" i="9"/>
  <c r="K18" i="9"/>
  <c r="K16" i="9"/>
  <c r="K15" i="9"/>
  <c r="M53" i="9"/>
  <c r="M52" i="9"/>
  <c r="M51" i="9"/>
  <c r="M50" i="9"/>
  <c r="M49" i="9"/>
  <c r="M47" i="9"/>
  <c r="M46" i="9"/>
  <c r="M45" i="9"/>
  <c r="M44" i="9"/>
  <c r="M43" i="9"/>
  <c r="M42"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H40" i="9"/>
  <c r="J40" i="9" s="1"/>
  <c r="H39" i="9"/>
  <c r="J39" i="9" s="1"/>
  <c r="H38" i="9"/>
  <c r="J38" i="9" s="1"/>
  <c r="H37" i="9"/>
  <c r="J37" i="9" s="1"/>
  <c r="H36" i="9"/>
  <c r="J36" i="9" s="1"/>
  <c r="H35" i="9"/>
  <c r="J35" i="9" s="1"/>
  <c r="H34" i="9"/>
  <c r="H33" i="9"/>
  <c r="J33" i="9" s="1"/>
  <c r="H32" i="9"/>
  <c r="J32" i="9" s="1"/>
  <c r="H31" i="9"/>
  <c r="J31" i="9" s="1"/>
  <c r="H30" i="9"/>
  <c r="J30" i="9" s="1"/>
  <c r="H29" i="9"/>
  <c r="J29" i="9" s="1"/>
  <c r="H28" i="9"/>
  <c r="J28" i="9" s="1"/>
  <c r="H27" i="9"/>
  <c r="J27" i="9" s="1"/>
  <c r="H26" i="9"/>
  <c r="J26" i="9" s="1"/>
  <c r="H25" i="9"/>
  <c r="J25" i="9" s="1"/>
  <c r="H24" i="9"/>
  <c r="J24" i="9" s="1"/>
  <c r="H23" i="9"/>
  <c r="J23" i="9" s="1"/>
  <c r="H22" i="9"/>
  <c r="H21" i="9"/>
  <c r="J21" i="9" s="1"/>
  <c r="H20" i="9"/>
  <c r="J20" i="9" s="1"/>
  <c r="H19" i="9"/>
  <c r="J19" i="9" s="1"/>
  <c r="H18" i="9"/>
  <c r="J18" i="9" s="1"/>
  <c r="H17" i="9"/>
  <c r="J17" i="9" s="1"/>
  <c r="H16" i="9"/>
  <c r="H15" i="9"/>
  <c r="J15" i="9" s="1"/>
  <c r="H14" i="9"/>
  <c r="J14" i="9" s="1"/>
  <c r="H13" i="9"/>
  <c r="H12" i="9"/>
  <c r="J12" i="9" s="1"/>
  <c r="J52" i="9"/>
  <c r="J51" i="9"/>
  <c r="J49" i="9"/>
  <c r="J42" i="9"/>
  <c r="A47" i="2"/>
  <c r="E6" i="9"/>
  <c r="J44" i="9"/>
  <c r="J53" i="9"/>
  <c r="J47" i="9"/>
  <c r="J46" i="9"/>
  <c r="J45" i="9"/>
  <c r="C5" i="9"/>
  <c r="H11" i="9"/>
  <c r="J11" i="9" s="1"/>
  <c r="K11" i="9" s="1"/>
  <c r="C4" i="9"/>
  <c r="C3" i="9"/>
  <c r="C2" i="9"/>
  <c r="K15" i="6"/>
  <c r="L20" i="9"/>
  <c r="K12" i="9"/>
  <c r="L12" i="9"/>
  <c r="K13" i="9"/>
  <c r="L13" i="9"/>
  <c r="K14" i="9"/>
  <c r="L14" i="9"/>
  <c r="J16" i="9"/>
  <c r="K17" i="9"/>
  <c r="K20" i="9"/>
  <c r="J22" i="9"/>
  <c r="J34" i="9"/>
  <c r="J50" i="9"/>
  <c r="I39" i="6"/>
  <c r="I38" i="6"/>
  <c r="I42" i="6"/>
  <c r="I41" i="6"/>
  <c r="I40" i="6"/>
  <c r="I37" i="6"/>
  <c r="I36" i="6"/>
  <c r="I35" i="6"/>
  <c r="I34" i="6"/>
  <c r="I33" i="6"/>
  <c r="I32" i="6"/>
  <c r="G31" i="6"/>
  <c r="E31" i="6"/>
  <c r="L17" i="9"/>
  <c r="K12" i="6"/>
  <c r="E7" i="7"/>
  <c r="E7" i="6"/>
  <c r="G7" i="6" s="1"/>
  <c r="I30" i="6"/>
  <c r="I29" i="6"/>
  <c r="I28" i="6"/>
  <c r="I27" i="6"/>
  <c r="I26" i="6"/>
  <c r="I25" i="6"/>
  <c r="I24" i="6"/>
  <c r="I23" i="6"/>
  <c r="I22" i="6"/>
  <c r="I20" i="6"/>
  <c r="I19" i="6"/>
  <c r="I18" i="6"/>
  <c r="I17" i="6"/>
  <c r="I16" i="6"/>
  <c r="I15" i="6"/>
  <c r="I14" i="6"/>
  <c r="I13" i="6"/>
  <c r="I12" i="6"/>
  <c r="I11" i="6"/>
  <c r="I10" i="6"/>
  <c r="K11" i="6"/>
  <c r="L11" i="9"/>
  <c r="E9" i="7"/>
  <c r="E8" i="7" s="1"/>
  <c r="C5" i="7"/>
  <c r="C4" i="7"/>
  <c r="C3" i="7"/>
  <c r="C2" i="7"/>
  <c r="E21" i="6"/>
  <c r="E9" i="6"/>
  <c r="C5" i="6"/>
  <c r="C4" i="6"/>
  <c r="C3" i="6"/>
  <c r="C2" i="6"/>
  <c r="G9" i="6"/>
  <c r="G21" i="6"/>
  <c r="G8" i="6" s="1"/>
  <c r="H32" i="6" s="1"/>
  <c r="D5" i="1"/>
  <c r="D10" i="1"/>
  <c r="D9" i="1"/>
  <c r="I4" i="1"/>
  <c r="H25" i="1" s="1"/>
  <c r="A52" i="2"/>
  <c r="A53" i="2"/>
  <c r="A55" i="2"/>
  <c r="A56" i="2"/>
  <c r="H27" i="1"/>
  <c r="J5" i="1" s="1"/>
  <c r="H40" i="1"/>
  <c r="J7" i="1" s="1"/>
  <c r="D7" i="1" l="1"/>
  <c r="K48" i="9"/>
  <c r="K22" i="6"/>
  <c r="K21" i="6" s="1"/>
  <c r="L41" i="9"/>
  <c r="H10" i="9"/>
  <c r="H15" i="6"/>
  <c r="H19" i="6"/>
  <c r="K31" i="6"/>
  <c r="I21" i="6"/>
  <c r="H18" i="6"/>
  <c r="H41" i="6"/>
  <c r="H37" i="6"/>
  <c r="E4" i="1"/>
  <c r="K9" i="6"/>
  <c r="J13" i="9"/>
  <c r="J10" i="9" s="1"/>
  <c r="K41" i="9"/>
  <c r="L10" i="9"/>
  <c r="H48" i="9"/>
  <c r="H16" i="6"/>
  <c r="H31" i="6"/>
  <c r="I31" i="6"/>
  <c r="H33" i="6"/>
  <c r="H35" i="6"/>
  <c r="H30" i="6"/>
  <c r="H14" i="6"/>
  <c r="H11" i="6"/>
  <c r="H17" i="6"/>
  <c r="H28" i="6"/>
  <c r="H12" i="6"/>
  <c r="H42" i="6"/>
  <c r="H36" i="6"/>
  <c r="H22" i="6"/>
  <c r="H27" i="6"/>
  <c r="H23" i="6"/>
  <c r="H34" i="6"/>
  <c r="H40" i="6"/>
  <c r="H38" i="6"/>
  <c r="H26" i="6"/>
  <c r="H10" i="6"/>
  <c r="H29" i="6"/>
  <c r="H13" i="6"/>
  <c r="H24" i="6"/>
  <c r="H9" i="6"/>
  <c r="H39" i="6"/>
  <c r="H25" i="6"/>
  <c r="H20" i="6"/>
  <c r="E8" i="6"/>
  <c r="I9" i="6"/>
  <c r="J43" i="9"/>
  <c r="J41" i="9" s="1"/>
  <c r="H41" i="9"/>
  <c r="H21" i="6"/>
  <c r="K10" i="9"/>
  <c r="J48" i="9"/>
  <c r="L9" i="9" l="1"/>
  <c r="C11" i="1" s="1"/>
  <c r="D11" i="1" s="1"/>
  <c r="H9" i="9"/>
  <c r="H68" i="1"/>
  <c r="H67" i="1"/>
  <c r="H66" i="1"/>
  <c r="H69" i="1"/>
  <c r="H65" i="1"/>
  <c r="I56" i="1"/>
  <c r="I57" i="1" s="1"/>
  <c r="H56" i="1"/>
  <c r="I65" i="1"/>
  <c r="K9" i="9"/>
  <c r="J8" i="1"/>
  <c r="K8" i="6"/>
  <c r="J9" i="1"/>
  <c r="F42" i="6"/>
  <c r="F37" i="6"/>
  <c r="F40" i="6"/>
  <c r="F27" i="6"/>
  <c r="F30" i="6"/>
  <c r="F20" i="6"/>
  <c r="F13" i="6"/>
  <c r="F14" i="6"/>
  <c r="F41" i="6"/>
  <c r="F33" i="6"/>
  <c r="F29" i="6"/>
  <c r="F12" i="6"/>
  <c r="F38" i="6"/>
  <c r="F39" i="6"/>
  <c r="F35" i="6"/>
  <c r="F23" i="6"/>
  <c r="F26" i="6"/>
  <c r="F16" i="6"/>
  <c r="F19" i="6"/>
  <c r="F17" i="6"/>
  <c r="F28" i="6"/>
  <c r="F22" i="6"/>
  <c r="F15" i="6"/>
  <c r="F10" i="6"/>
  <c r="F36" i="6"/>
  <c r="F24" i="6"/>
  <c r="F18" i="6"/>
  <c r="F21" i="6"/>
  <c r="F9" i="6"/>
  <c r="F34" i="6"/>
  <c r="F25" i="6"/>
  <c r="F32" i="6"/>
  <c r="F11" i="6"/>
  <c r="J9" i="9"/>
  <c r="F31" i="6"/>
  <c r="I8" i="6"/>
  <c r="H57" i="1" l="1"/>
  <c r="H58" i="1"/>
  <c r="I58" i="1"/>
  <c r="I59" i="1" s="1"/>
  <c r="I60" i="1" s="1"/>
  <c r="I66" i="1"/>
  <c r="I67" i="1" s="1"/>
  <c r="G5" i="7"/>
  <c r="E5" i="7"/>
  <c r="J22" i="6"/>
  <c r="J29" i="6"/>
  <c r="J33" i="6"/>
  <c r="J36" i="6"/>
  <c r="J37" i="6"/>
  <c r="J16" i="6"/>
  <c r="J35" i="6"/>
  <c r="J42" i="6"/>
  <c r="J25" i="6"/>
  <c r="J20" i="6"/>
  <c r="J38" i="6"/>
  <c r="J32" i="6"/>
  <c r="J17" i="6"/>
  <c r="J26" i="6"/>
  <c r="J12" i="6"/>
  <c r="J41" i="6"/>
  <c r="J30" i="6"/>
  <c r="J11" i="6"/>
  <c r="J24" i="6"/>
  <c r="J13" i="6"/>
  <c r="H8" i="6"/>
  <c r="J39" i="6"/>
  <c r="J40" i="6"/>
  <c r="J23" i="6"/>
  <c r="J28" i="6"/>
  <c r="J10" i="6"/>
  <c r="J27" i="6"/>
  <c r="J14" i="6"/>
  <c r="J15" i="6"/>
  <c r="J21" i="6"/>
  <c r="J34" i="6"/>
  <c r="J18" i="6"/>
  <c r="J19" i="6"/>
  <c r="F8" i="6"/>
  <c r="J31" i="6"/>
  <c r="J8" i="6"/>
  <c r="J9" i="6"/>
  <c r="H59" i="1" l="1"/>
  <c r="H61" i="1"/>
  <c r="H60" i="1"/>
  <c r="I68" i="1"/>
  <c r="I69" i="1" s="1"/>
  <c r="I64" i="1" s="1"/>
  <c r="I61" i="1"/>
  <c r="I62" i="1" s="1"/>
  <c r="H62" i="1" l="1"/>
  <c r="I63" i="1"/>
  <c r="I55" i="1" s="1"/>
  <c r="I46" i="1" l="1"/>
  <c r="I40" i="1" s="1"/>
  <c r="H35" i="1" l="1"/>
  <c r="H34" i="1" s="1"/>
  <c r="J6" i="1" s="1"/>
  <c r="I35" i="1" l="1"/>
  <c r="I34" i="1" s="1"/>
  <c r="I27" i="1" s="1"/>
  <c r="I25" i="1" s="1"/>
  <c r="H24" i="1" s="1"/>
  <c r="I24" i="1" l="1"/>
  <c r="H23" i="1" l="1"/>
  <c r="I23" i="1" s="1"/>
  <c r="I22" i="1" s="1"/>
  <c r="H20" i="1"/>
  <c r="I20" i="1" s="1"/>
  <c r="H15" i="1"/>
  <c r="I15" i="1" s="1"/>
  <c r="I14" i="1" l="1"/>
  <c r="H19" i="1" l="1"/>
  <c r="I19" i="1" l="1"/>
  <c r="I18" i="1" s="1"/>
  <c r="I11" i="1" s="1"/>
</calcChain>
</file>

<file path=xl/sharedStrings.xml><?xml version="1.0" encoding="utf-8"?>
<sst xmlns="http://schemas.openxmlformats.org/spreadsheetml/2006/main" count="1464" uniqueCount="902">
  <si>
    <t>Física</t>
  </si>
  <si>
    <t>Tipo Persona</t>
  </si>
  <si>
    <t>Jurídica</t>
  </si>
  <si>
    <t>Promotor:</t>
  </si>
  <si>
    <t>Proyecto:</t>
  </si>
  <si>
    <t>Municipios</t>
  </si>
  <si>
    <t>ALCALA LA REAL</t>
  </si>
  <si>
    <t>ALCAUDETE</t>
  </si>
  <si>
    <t>CASTILLO DE LOCUBIN</t>
  </si>
  <si>
    <t>FRAILES</t>
  </si>
  <si>
    <t>JAMILENA</t>
  </si>
  <si>
    <t>MARTOS</t>
  </si>
  <si>
    <t>TORREDELCAMPO</t>
  </si>
  <si>
    <t>COMARCA</t>
  </si>
  <si>
    <t>Municipio:</t>
  </si>
  <si>
    <t>COD.</t>
  </si>
  <si>
    <t>GRUPO INTERVENCIONES</t>
  </si>
  <si>
    <t>BENEFICIARIOS</t>
  </si>
  <si>
    <t>TIPO DE PROYECTO</t>
  </si>
  <si>
    <t>Productivo</t>
  </si>
  <si>
    <t>No productivo</t>
  </si>
  <si>
    <t>Tipo Promotor</t>
  </si>
  <si>
    <t>GDR</t>
  </si>
  <si>
    <t>General</t>
  </si>
  <si>
    <t/>
  </si>
  <si>
    <t xml:space="preserve"> </t>
  </si>
  <si>
    <t>ACTUACIÓN PARA EL FORTALECIMIENTO Y ANIMACIÓN DEL TEJIDO ASOCIATIVO COMARCAL</t>
  </si>
  <si>
    <t>ACTUACIÓN PARA LA VERTEBRACIÓN EMPRESARIAL Y LABORAL, LA FORMACIÓN ORIENTADA AL EMPLEO Y LA INTEGRACIÓN SOCIAL</t>
  </si>
  <si>
    <t>PLAN INTEGRAL DE APOYO AL TEJIDO PRODUCTIVO A TRAVÉS DE EMPRESAS QUE FAVOREZCAN EL EMPLEO COMARCAL</t>
  </si>
  <si>
    <t>Asociaciones</t>
  </si>
  <si>
    <t>Ayuntamientos</t>
  </si>
  <si>
    <t>% Ayda Maxima</t>
  </si>
  <si>
    <t>Código</t>
  </si>
  <si>
    <t>CRITERIO/Subcriterio</t>
  </si>
  <si>
    <t>Forma Objetiva de Valoración</t>
  </si>
  <si>
    <t>Puntos máx.</t>
  </si>
  <si>
    <t>LOCALIZACIÓN DEL PROYECTO</t>
  </si>
  <si>
    <t>Excluyente</t>
  </si>
  <si>
    <t>GRADO DE PARTICIPACION Y COOPERACIÓN DE QUIEN PROMUEVE EL PROYECTO</t>
  </si>
  <si>
    <t>ACCESO Y CALIDAD DE LOS SERVICIOS DE PROXIMIDAD</t>
  </si>
  <si>
    <t>GRADO DE INNOVACIÓN DEL PROYECTO</t>
  </si>
  <si>
    <t>Si se argumenta la existencia de ese nº de elementos innovadores de forma conveniente se le asigna esta puntuación.</t>
  </si>
  <si>
    <t>NUMERO DE NECESIDADES QUE CUBRE DE LA ESTRATEGIA</t>
  </si>
  <si>
    <t>Si se justifica que el proyecto responde a ese nº de necesidades de forma conveniente se le asigna esta puntuación.</t>
  </si>
  <si>
    <t>SI/NO</t>
  </si>
  <si>
    <t>Fecha</t>
  </si>
  <si>
    <t>Tipo Empresa:</t>
  </si>
  <si>
    <t>Total Inversión</t>
  </si>
  <si>
    <t>Si/No</t>
  </si>
  <si>
    <t>No</t>
  </si>
  <si>
    <t>Si</t>
  </si>
  <si>
    <t>Puntos</t>
  </si>
  <si>
    <t>TOTAL</t>
  </si>
  <si>
    <t>Zona</t>
  </si>
  <si>
    <t>ID</t>
  </si>
  <si>
    <t>Criterio</t>
  </si>
  <si>
    <t>Valor</t>
  </si>
  <si>
    <t>Innovacion</t>
  </si>
  <si>
    <t>Cantidad</t>
  </si>
  <si>
    <t>TABLA DE NECESIDADES ORDENADAS SEGÚN RESULTADOS ENCUESTA DE PRIORIZACION</t>
  </si>
  <si>
    <t>Apoyo a la creación, ampliación y modernización de pequeñas y medianas empresas (pymes) que consoliden y refuercen el tejido industrial comarcal.</t>
  </si>
  <si>
    <t>N.1</t>
  </si>
  <si>
    <t>Mejora de la comercialización del aceite de oliva, con especial atención al aove (aceite oliva virgen extra).</t>
  </si>
  <si>
    <t>N.2</t>
  </si>
  <si>
    <t>Mejora de la calidad del empleo, dotándolo de estabilidad y reduciendo temporalidad.</t>
  </si>
  <si>
    <t>N.3</t>
  </si>
  <si>
    <t>Mejora de la oferta de servicios, impulsando la implantación de nuevas empresas, la diversificación de las existentes, y la promoción de los nuevos yacimientos de empleo.</t>
  </si>
  <si>
    <t>N.4</t>
  </si>
  <si>
    <t>Diversificación de la actividad empresarial e industrial de la comarca, favoreciendo la instalación de empresas en municipios de menor población con mayor dependencia del sector agrícola, ganadero y agroalimentario, contribuyendo a la erradicación de la economía sumergida, la competencia desleal y la excesiva dependencia de los subsidios.</t>
  </si>
  <si>
    <t>N.5</t>
  </si>
  <si>
    <t>Diversificación de la producción agrícola con la introducción de cultivos alternativos que reduzcan la excesiva dependencia del monocultivo del olivar.</t>
  </si>
  <si>
    <t>N.6</t>
  </si>
  <si>
    <t>Dotación de infraestructuras y equipamientos industriales de calidad.</t>
  </si>
  <si>
    <t>N.7</t>
  </si>
  <si>
    <t>Fomento de proyectos de I+D+I (innovación, desarrollo e investigación), apoyados en los centros tecnológicos existentes, promoviendo ejes industriales en torno a sectores de actividad con potencialidad confirmada como la industria del plástico.</t>
  </si>
  <si>
    <t>N.8</t>
  </si>
  <si>
    <t>Apoyo a proyectos promovidos en todos los sectores de actividad, que garanticen la productividad supeditada a la generación de empleo estable y de calidad.</t>
  </si>
  <si>
    <t>N.9</t>
  </si>
  <si>
    <t>Desarrollo e implantación de las energías renovables: biomasa, solar, eólica e hidroeléctrica, promoviendo su utilización por las empresas, de cara a la reducción de emisiones de gases a la atmósfera y a la lucha contra el cambio climático.</t>
  </si>
  <si>
    <t>N.10</t>
  </si>
  <si>
    <t xml:space="preserve">Promoción de la agricultura ecológica e incorporación de mayor valor añadido a los productos agroalimentarios locales. </t>
  </si>
  <si>
    <t>N.11</t>
  </si>
  <si>
    <t xml:space="preserve">Fomento de actividades empresariales y actuaciones que favorezcan la sostenibilidad y la biodiversidad: industria asociada al reciclaje de residuos, depuración de aguas residuales, empresas relacionadas con las energías renovables, ligadas a reserva astronómica Starlight, gestión de vertederos incontrolados, aprovechamientos forestales. </t>
  </si>
  <si>
    <t>N.12</t>
  </si>
  <si>
    <t>Mejora del empleo, con especial atención a la población joven, a través del apoyo al autoempleo y a fórmulas de cooperativismo y asociacionismo mercantil.</t>
  </si>
  <si>
    <t>N.13</t>
  </si>
  <si>
    <t>Diversificación turística incorporando diferenciación, autenticidad,  y potenciando segmentos emergentes como el Astroturismo y el Oleoturismo.</t>
  </si>
  <si>
    <t>N.14</t>
  </si>
  <si>
    <t xml:space="preserve">Mejora del acceso a recursos e incentivos para empresas, instituciones y organizaciones sin ánimo de lucro, facilitando su tramitación administrativa.  </t>
  </si>
  <si>
    <t>N.15</t>
  </si>
  <si>
    <t>Divulgación y promoción mediática de los recursos y productos turísticos existentes.</t>
  </si>
  <si>
    <t>N.16</t>
  </si>
  <si>
    <t xml:space="preserve">Concienciación del empresariado acerca de la importancia de los recursos humanos como parte fundamental en la productividad de la empresa. </t>
  </si>
  <si>
    <t>N.17</t>
  </si>
  <si>
    <t>Fomento de la cultura emprendedora entre las mujeres, a través de la promoción y el efecto demostrativo de experiencias de éxito llevadas a cabo por mujeres.</t>
  </si>
  <si>
    <t>N.18</t>
  </si>
  <si>
    <t>Fortalecimiento de las infraestructuras y los espacios públicos con equipamiento adecuado y de calidad.</t>
  </si>
  <si>
    <t>N.19</t>
  </si>
  <si>
    <t>Mejora de la accesibilidad a los recursos y servicios básicos, y apoyo de iniciativas cuyo objeto sea el cuidado y atención de personas con dependencia</t>
  </si>
  <si>
    <t>N.20</t>
  </si>
  <si>
    <t>Fomento de una mayor participación e implicación social de la población, especialmente de la población joven.</t>
  </si>
  <si>
    <t>N.21</t>
  </si>
  <si>
    <t xml:space="preserve">Mejora de las infraestructuras medioambientales, en especial las de tratamiento de aguas y de residuos. </t>
  </si>
  <si>
    <t>N.22</t>
  </si>
  <si>
    <t>Desarrollo de la competitividad turística aumentando la insuficiente capacidad hostelera.</t>
  </si>
  <si>
    <t>N.23</t>
  </si>
  <si>
    <t>Fomento de la inserción laboral de personas pertenecientes a colectivos con especiales dificultades de incorporación al mercado laboral.</t>
  </si>
  <si>
    <t>N.24</t>
  </si>
  <si>
    <t>Mejora del acceso a la financiación ajena, en particular a nuevos emprendedores y jóvenes.</t>
  </si>
  <si>
    <t>N.25</t>
  </si>
  <si>
    <t>Fomento del turismo de naturaleza, de termalismo y balnearios, monumental y cultural, y turismo activo, incluyendo la señalización del recurso.</t>
  </si>
  <si>
    <t>N.26</t>
  </si>
  <si>
    <t xml:space="preserve">Mejora de la coordinación institucional público-privada, fomentando la transparencia global. </t>
  </si>
  <si>
    <t>N.27</t>
  </si>
  <si>
    <t>Mejora de la empleabilidad de la población joven, apoyando programas de asesoramiento y orientación para la búsqueda de empleo y para el autoempleo.</t>
  </si>
  <si>
    <t>N.28</t>
  </si>
  <si>
    <t xml:space="preserve">Apoyo a las iniciativas de emprendimiento de jóvenes, proporcionando asesoramiento para la puesta en marcha y financiación de sus proyectos y aplicando la discriminación positiva en su baremación.  </t>
  </si>
  <si>
    <t>N.29</t>
  </si>
  <si>
    <t>Freno al despoblamiento de las zonas rurales,  mejorando el retorno de población emigrante.</t>
  </si>
  <si>
    <t>N.30</t>
  </si>
  <si>
    <t>Promoción de la creación de una denominación de origen de aceite oliva comarcal que aporte un plus al producto y ofrezca una mejor comercialización.</t>
  </si>
  <si>
    <t>N.31</t>
  </si>
  <si>
    <t>Fomento de un asesoramiento eficiente para iniciativas de personas emprendedoras en el sector servicios, en particular las promovidas por jóvenes y mujeres.</t>
  </si>
  <si>
    <t>N.32</t>
  </si>
  <si>
    <t>Implantación de buenas prácticas agrícolas y ganaderas, que garanticen una renta agraria mínima para los agricultores y ganaderos, favoreciendo su fijación al medio rural, ayudando a la explotación sostenible de su actividad y a la conservación del medioambiente.</t>
  </si>
  <si>
    <t>N.33</t>
  </si>
  <si>
    <t>Mejora de la deficiente estructura interna de las empresas industriales.</t>
  </si>
  <si>
    <t>N.34</t>
  </si>
  <si>
    <t>Mejora de la formación y cualificación de la población de la comarca en diferentes ámbitos de conocimiento: empleabilidad, cultura emprendedora, cualificación empresarial y laboral y sensibilización-dinamización de la población.</t>
  </si>
  <si>
    <t>N.35</t>
  </si>
  <si>
    <t>Mejora del posicionamiento del comercio local y de otros servicios locales frente a la gran distribución (grandes superficies, comercio global,..).</t>
  </si>
  <si>
    <t>N.36</t>
  </si>
  <si>
    <t>Aumento de la inversión en actuaciones sobre el patrimonio monumental, histórico, artístico y cultural de la comarca que mejore la calidad del destino turístico.</t>
  </si>
  <si>
    <t>N.37</t>
  </si>
  <si>
    <t>Programación de actividades culturales, deportivas y medioambientales diseñadas teniendo en cuenta de manera específica las expectativas y los intereses de la población joven, de manera que se promueva su participación.</t>
  </si>
  <si>
    <t>N.38</t>
  </si>
  <si>
    <t xml:space="preserve">Impulso de la coordinación institucional efectiva, de cara al mejor aprovechamiento de los recursos disponibles. </t>
  </si>
  <si>
    <t>N.39</t>
  </si>
  <si>
    <t xml:space="preserve">Mejora de la integración cooperativa agrícola y ganadera que permita una dimensión adecuada para conseguir mayor rentabilidad, autonomía e independencia frente a terceros. </t>
  </si>
  <si>
    <t>N.40</t>
  </si>
  <si>
    <t>Mejora de la competitividad de las explotaciones agrícolas y ganaderas.</t>
  </si>
  <si>
    <t>N.41</t>
  </si>
  <si>
    <t>Atención de la demanda creciente no cubierta de productos agroalimentarios autóctonos de calidad certificada a nivel nacional e internacional.</t>
  </si>
  <si>
    <t>N.42</t>
  </si>
  <si>
    <t>Impulso de las infraestructuras y los servicios de información y comunicación, así como de su accesibilidad, de cara a corregir la brecha digital.</t>
  </si>
  <si>
    <t>N.43</t>
  </si>
  <si>
    <t>Implantación de la administración electrónica en la prestación de los servicios públicos, favoreciendo la simplificación de los trámites administrativos.</t>
  </si>
  <si>
    <t>N.44</t>
  </si>
  <si>
    <t>Asesoramiento para la búsqueda de empleo y fomento de las políticas activas de empleo en el medio rural.</t>
  </si>
  <si>
    <t>N.45</t>
  </si>
  <si>
    <t xml:space="preserve">Sensibilización y educación ambiental en todas sus vertientes: gestión sostenible de los recursos, reducción de la contaminación lumínica de los cielos nocturnos, descenso del consumo energético, impulso del reciclaje de residuos industriales y urbanos.  </t>
  </si>
  <si>
    <t>N.46</t>
  </si>
  <si>
    <t>Fomento de la participación sociopolítica de la mujer y su presencia en los niveles de la toma de decisiones, propiciando una composición paritaria en los órganos de representación y decisión, e incorporando la perspectiva de género en la actuación de todas las instituciones.</t>
  </si>
  <si>
    <t>N.47</t>
  </si>
  <si>
    <t>Fomento de programas de asesoramiento y orientación para la búsqueda de empleo dirigidos a mujeres.</t>
  </si>
  <si>
    <t>N.48</t>
  </si>
  <si>
    <t xml:space="preserve">Apoyo a las iniciativas que favorezcan la conciliación. </t>
  </si>
  <si>
    <t>N.49</t>
  </si>
  <si>
    <t xml:space="preserve">Formación y cualificación especializadas, adaptadas a las necesidades del mercado laboral de la comarca (impartición privada de certificaciones oficiales de profesionalidad, postgrados más accesibles, etc.). </t>
  </si>
  <si>
    <t>N.50</t>
  </si>
  <si>
    <t>Implantación de sistemas de eficiencia energética que contribuyan a la lucha contra el cambio climático y favorezcan la preservación de la biodiversidad.</t>
  </si>
  <si>
    <t>N.51</t>
  </si>
  <si>
    <t xml:space="preserve">Consolidación de la gestión territorial en base a la filosofía leader que fomentan las asociaciones para el desarrollo rural como referentes del crecimiento socioeconómico sostenible, dotando los programas con recursos equilibrados acorde a las funciones conferidas. </t>
  </si>
  <si>
    <t>N.52</t>
  </si>
  <si>
    <t xml:space="preserve">Apoyo a emprendedoras en el desarrollo de sus proyectos, proporcionando financiación y asesoramiento para su puesta en marcha, aplicando la discriminación positiva en su baremación, y contribuyendo a reducir la emigración de las mujeres jóvenes cualificadas que facilite su permanencia en la comarca. </t>
  </si>
  <si>
    <t>N.53</t>
  </si>
  <si>
    <t>Creación y consolidación de un tejido asociativo fuerte y participativo que favorezca una mayor presencia de todos los sectores de la población en la vida social de la comarca e impulse el voluntariado.</t>
  </si>
  <si>
    <t>N.54</t>
  </si>
  <si>
    <t xml:space="preserve">Avance hacia la accesibilidad integral como valor indispensable de nuestro turismo. </t>
  </si>
  <si>
    <t>N.55</t>
  </si>
  <si>
    <t>Fomento de la identidad comarcal de la población, huyendo de localismos y favoreciendo proyectos y actividades integrales que beneficien al conjunto de la comarca.</t>
  </si>
  <si>
    <t>N.56</t>
  </si>
  <si>
    <t xml:space="preserve">Fomento de la cultura emprendedora entre la población joven, a través de la promoción y el efecto demostrativo de experiencias de éxito llevadas a cabo por jóvenes de la cultura emprendedora en los jóvenes. </t>
  </si>
  <si>
    <t>N.57</t>
  </si>
  <si>
    <t>Fomento de la gestión económica sostenible de los recursos naturales que genere complementos económicos preservando el medioambiente.</t>
  </si>
  <si>
    <t>N.58</t>
  </si>
  <si>
    <t xml:space="preserve">Sensibilización de la población joven para la eliminación de comportamientos y estereotipos sexistas, apoyando iniciativas dirigidas a la comunidad educativa. </t>
  </si>
  <si>
    <t>N.59</t>
  </si>
  <si>
    <t>Apoyo a las iniciativas que contribuyan al relevo generacional en las asociaciones de mujeres, a la participación de mujeres jóvenes y a la lucha contra la asunción propia de estereotipos de género.</t>
  </si>
  <si>
    <t>N.60</t>
  </si>
  <si>
    <t xml:space="preserve">Dotación de lugares de encuentro para la población joven y fomento de iniciativas que favorezcan el desarrollo de habilidades sociales, la educación en valores y los hábitos saludables a través del ocio. </t>
  </si>
  <si>
    <t>N.61</t>
  </si>
  <si>
    <t>Visibilización del papel de la mujer agrícola y ganadera: concienciación sobre su escaso reconocimiento social, divulgación de su aportación clave en las explotaciones, eliminación de micromachismos y de la excesiva dependencia conyugal muy marcada en el sector.</t>
  </si>
  <si>
    <t>N.62</t>
  </si>
  <si>
    <t>Fomento de la participación de la población joven en la escena social y política comarcal, impulsando la creación de consejos municipales de juventud y fomentando la presencia de jóvenes en los órganos de dirección de instituciones y entidades.</t>
  </si>
  <si>
    <t>N.63</t>
  </si>
  <si>
    <t>Mejora tecnológica del comercio local y otros servicios locales (comercio electrónico, redes sociales, dispositivos móviles…).</t>
  </si>
  <si>
    <t>N.64</t>
  </si>
  <si>
    <t>Implantación de mecanismos que contribuyan a la eficiencia y a la transparencia en los procesos administrativos.</t>
  </si>
  <si>
    <t>N.65</t>
  </si>
  <si>
    <t xml:space="preserve">Promoción del asociacionismo del sector turístico. </t>
  </si>
  <si>
    <t>N.66</t>
  </si>
  <si>
    <t>Búsqueda de una calidad homogénea en los servicios ofertados, con atención post-venta competente, y la consecución de la satisfacción plena del cliente.</t>
  </si>
  <si>
    <t>N.67</t>
  </si>
  <si>
    <t>Fomento de prácticas para sensibilización y mejora del control en relación a los productores e intermediarios sin legalizar.</t>
  </si>
  <si>
    <t>N.68</t>
  </si>
  <si>
    <t>Fomento de la primera instalación de agricultores y ganaderos garantizando el relevo generacional.</t>
  </si>
  <si>
    <t>N.69</t>
  </si>
  <si>
    <t>Planificación específica atendiendo la dualidad de la agricultura comarcal: zona de montaña con baja productividad por orografía y excesiva parcelación de la tierra frente a campiña con explotaciones más intensivas y rentables.</t>
  </si>
  <si>
    <t>N.70</t>
  </si>
  <si>
    <t>Implantación de mecanismos que garanticen el acceso y las condiciones laborales de las mujeres en condiciones de igualdad, apoyando iniciativas que favorezcan la conciliación.</t>
  </si>
  <si>
    <t>N.71</t>
  </si>
  <si>
    <t>Impulso del asociacionismo juvenil y la incorporación en las asociaciones de contenidos relevantes, útiles y de interés, que promuevan la participación de la población joven.</t>
  </si>
  <si>
    <t>N.72</t>
  </si>
  <si>
    <t xml:space="preserve">Declaración de parque natural protegido u otra figura de protección para la sierra sur de Jaén que garantice la permanencia de su biodiversidad y su patrimonio natural. </t>
  </si>
  <si>
    <t>N.73</t>
  </si>
  <si>
    <t>Impulso del asociacionismo empresarial.</t>
  </si>
  <si>
    <t>N.74</t>
  </si>
  <si>
    <t>Diseño e implantación de un plan de igualdad comarcal.</t>
  </si>
  <si>
    <t>N.75</t>
  </si>
  <si>
    <t>Constitución de una federación comarcal de mujeres que de voz a sus aspiraciones a todos los niveles y en todos los organismos e instituciones, promoviendo la creación de una escuela comarcal de género que contribuya a la Visibilización del papel de la mujer.</t>
  </si>
  <si>
    <t>N.76</t>
  </si>
  <si>
    <t>Dotación de instalaciones y equipamientos para organizaciones y asociaciones, especialmente las que promuevan la igualdad de género y las juveniles, facilitando su gestión interna, promocionando su actividad social y mejorando el servicio prestado a las personas usuarias y garantizando el acceso a las nuevas tecnologías de comunicación e información digital.</t>
  </si>
  <si>
    <t>N.77</t>
  </si>
  <si>
    <t>Mayor inversión en la prevención de la violencia de género y en la eliminación de la tolerancia social ante este fenómeno, con especial atención a las actuaciones dirigidas a mujeres jóvenes.</t>
  </si>
  <si>
    <t>N.78</t>
  </si>
  <si>
    <t>Dinamización de la participación social contribuyendo al asociacionismo de cualquier naturaleza, a la sensibilización de la población para la adopción de hábitos saludables y al reconocimiento por parte de la misma de los recursos comarcales.</t>
  </si>
  <si>
    <t>N.79</t>
  </si>
  <si>
    <t>Desarrollo de campañas de sensibilización y acciones formativas en: coeducación, eliminación de estereotipos sexistas, liderazgo y autoestima para mujeres, transversalidad de género. Capacitación de las mujeres para el uso de nuevas tecnologías y entornos digitales.</t>
  </si>
  <si>
    <t>N.80</t>
  </si>
  <si>
    <t>Necesidad</t>
  </si>
  <si>
    <t>Puntuación &lt; 25</t>
  </si>
  <si>
    <t>No indica necesidades</t>
  </si>
  <si>
    <t>Linea Ayuda:</t>
  </si>
  <si>
    <t>Nueva Empresa:</t>
  </si>
  <si>
    <t>VERDADERO/FALSO</t>
  </si>
  <si>
    <t>Alertas</t>
  </si>
  <si>
    <t>LOS VILLARES</t>
  </si>
  <si>
    <t>Filtros</t>
  </si>
  <si>
    <t>No fomenta la igualdad H/M</t>
  </si>
  <si>
    <t>No contribuye a la lucha contra el cambio climático</t>
  </si>
  <si>
    <t>No crea empleo</t>
  </si>
  <si>
    <t>No hay innovación</t>
  </si>
  <si>
    <t>No cumple Ratio 90.000€  Inversion/UTA</t>
  </si>
  <si>
    <t>Limites caracteres proyecto</t>
  </si>
  <si>
    <t>Advertencia</t>
  </si>
  <si>
    <t>Texto  muy breve</t>
  </si>
  <si>
    <t>Texto muy extenso</t>
  </si>
  <si>
    <t>Municipio no seleccionado</t>
  </si>
  <si>
    <t>Fechas Convocatoria</t>
  </si>
  <si>
    <t>Fecha fuera de convocatoria</t>
  </si>
  <si>
    <t>El tipo de promotor no esta incluido en esta linea de ayuda</t>
  </si>
  <si>
    <t>Tipo Promotor:</t>
  </si>
  <si>
    <t>Seleccione la linea de ayuda</t>
  </si>
  <si>
    <t>Nº Expte.:</t>
  </si>
  <si>
    <t>Seleccione un valor</t>
  </si>
  <si>
    <t>Inversión Subvencionable</t>
  </si>
  <si>
    <t>Introduzca importe inversión</t>
  </si>
  <si>
    <t>Compruebe el importe de la inversión</t>
  </si>
  <si>
    <t>VALDEPEÑAS DE JAÉN</t>
  </si>
  <si>
    <t>FUENSANTA DE MARTOS</t>
  </si>
  <si>
    <t>Completar balance</t>
  </si>
  <si>
    <t>Revisar Resultados</t>
  </si>
  <si>
    <t>INVERSIONES</t>
  </si>
  <si>
    <t>A)  INVERSIONES MATERIALES</t>
  </si>
  <si>
    <t>Terrenos y bienes naturales</t>
  </si>
  <si>
    <t>Instalaciones Técnicas</t>
  </si>
  <si>
    <t>Maquinaria</t>
  </si>
  <si>
    <t>Utillaje</t>
  </si>
  <si>
    <t>Mobiliario</t>
  </si>
  <si>
    <t>Elementos para proceso de información</t>
  </si>
  <si>
    <t>Elementos de transportes</t>
  </si>
  <si>
    <t>Investigacion</t>
  </si>
  <si>
    <t>Desarrollo</t>
  </si>
  <si>
    <t>Concesiones administrativas</t>
  </si>
  <si>
    <t>Propiedad Industrial</t>
  </si>
  <si>
    <t>Derechos de traspaso</t>
  </si>
  <si>
    <t>Aplicaciones informaticas</t>
  </si>
  <si>
    <t>Suma</t>
  </si>
  <si>
    <t>inversion</t>
  </si>
  <si>
    <t>Material</t>
  </si>
  <si>
    <t>Intangible</t>
  </si>
  <si>
    <t>…</t>
  </si>
  <si>
    <t>B) INMOVILIZACIONES INMATERIALES</t>
  </si>
  <si>
    <t>TOTAL INVERSION</t>
  </si>
  <si>
    <t>TOTAL FINANCIACION</t>
  </si>
  <si>
    <t>A)  FINANCIACION PROPIA</t>
  </si>
  <si>
    <t>Capital propio</t>
  </si>
  <si>
    <t>Emision de acciones</t>
  </si>
  <si>
    <t>Reservas</t>
  </si>
  <si>
    <t>Remanentes de ejercicios</t>
  </si>
  <si>
    <t>B) FINANCIACION AJENA</t>
  </si>
  <si>
    <t>Prestamos y creditos a corto plazo</t>
  </si>
  <si>
    <t>Renting</t>
  </si>
  <si>
    <t>Leasing</t>
  </si>
  <si>
    <t>Factoring</t>
  </si>
  <si>
    <t>Importe</t>
  </si>
  <si>
    <t>Tasa Interes</t>
  </si>
  <si>
    <t>Periodo Amortizacion</t>
  </si>
  <si>
    <t>Financiacio</t>
  </si>
  <si>
    <t>C) OTRAS FUENTES DE FINANCIACION</t>
  </si>
  <si>
    <t>Ayudas reintegrables</t>
  </si>
  <si>
    <t>Prestamos familares</t>
  </si>
  <si>
    <t>Periodos amortizacion</t>
  </si>
  <si>
    <t>Mes</t>
  </si>
  <si>
    <t>Año</t>
  </si>
  <si>
    <t>Carencia</t>
  </si>
  <si>
    <t>FUENTE DE FINANCIACION DE LA INVERSION</t>
  </si>
  <si>
    <t>Total</t>
  </si>
  <si>
    <t>Tramites en Solicitud de Ayuda. Documentacion Justificativa a aportar en Tramite de Audiencia</t>
  </si>
  <si>
    <t>Tramites y Documentacion a aportar en Solicitud Pago</t>
  </si>
  <si>
    <t>Prestamos y creditos a largo plazo</t>
  </si>
  <si>
    <t>Nueva Empresa (Balances previsionales)</t>
  </si>
  <si>
    <t>La Inversion y Financiación no coinciden</t>
  </si>
  <si>
    <t>Financiacion</t>
  </si>
  <si>
    <t>Efectos comerciales a pagar a Largo/Plazo</t>
  </si>
  <si>
    <t>CS22</t>
  </si>
  <si>
    <t>CS22.1</t>
  </si>
  <si>
    <t>CS22.2</t>
  </si>
  <si>
    <t>CS21</t>
  </si>
  <si>
    <t>CS21.1</t>
  </si>
  <si>
    <t>CS21.2</t>
  </si>
  <si>
    <t>CS21.3</t>
  </si>
  <si>
    <t>CS20</t>
  </si>
  <si>
    <t>CS20.1</t>
  </si>
  <si>
    <t>CS20.2</t>
  </si>
  <si>
    <t>CS20.3</t>
  </si>
  <si>
    <t>CS20.4</t>
  </si>
  <si>
    <t>CS20.5</t>
  </si>
  <si>
    <t>CS19</t>
  </si>
  <si>
    <t>CS19.1</t>
  </si>
  <si>
    <t>CS19.2</t>
  </si>
  <si>
    <t>CS19.3</t>
  </si>
  <si>
    <t>CS19.4</t>
  </si>
  <si>
    <t>CS18.1</t>
  </si>
  <si>
    <t>CS18.2</t>
  </si>
  <si>
    <t>CS18.3</t>
  </si>
  <si>
    <t>CS18.4</t>
  </si>
  <si>
    <t>CS18.5</t>
  </si>
  <si>
    <t>CS18.6</t>
  </si>
  <si>
    <t>CS16</t>
  </si>
  <si>
    <t>CS16.1</t>
  </si>
  <si>
    <t>CS16.2</t>
  </si>
  <si>
    <t>IMPACTO DE LA INICIATIVA EN MÁS DE 1 MUNICIPIO</t>
  </si>
  <si>
    <t>No Productivo</t>
  </si>
  <si>
    <t>CS15</t>
  </si>
  <si>
    <t>CS15.1</t>
  </si>
  <si>
    <t>CS15.2</t>
  </si>
  <si>
    <t>CS15.3</t>
  </si>
  <si>
    <t>CS17</t>
  </si>
  <si>
    <t>CS17.1</t>
  </si>
  <si>
    <t>CS17.2</t>
  </si>
  <si>
    <t>CS17.3</t>
  </si>
  <si>
    <t>CS17.4</t>
  </si>
  <si>
    <t>CS18</t>
  </si>
  <si>
    <t>CAPACIDAD DE PREFINANCIACIÓN</t>
  </si>
  <si>
    <t>Memoria; Declaración Bancaria de Solvencia, o cualquier otra Documentación extendida por personas públicas o privadas que acredite la disponibilidad de la financiación necesaria para cubrir el 100% de la inversión.</t>
  </si>
  <si>
    <t>Arrendamientos y cánones</t>
  </si>
  <si>
    <t>Reperaciones y Conservación</t>
  </si>
  <si>
    <t>Servicios profesionales independientes</t>
  </si>
  <si>
    <t>Prima de seguro</t>
  </si>
  <si>
    <t>Servicios bancarios y similares</t>
  </si>
  <si>
    <t>Publicidad, propaganda y relaciones públicas</t>
  </si>
  <si>
    <t>Suministros</t>
  </si>
  <si>
    <t>Tasas y Licencias</t>
  </si>
  <si>
    <t>Sueldos brutos</t>
  </si>
  <si>
    <t>C) PRESUPUESTO DE GASTOS (Fijos y Variables)</t>
  </si>
  <si>
    <t>Construcciones</t>
  </si>
  <si>
    <t>AIS1</t>
  </si>
  <si>
    <t>AIS2</t>
  </si>
  <si>
    <t>AIS3</t>
  </si>
  <si>
    <t>AIS4</t>
  </si>
  <si>
    <t>AIS5</t>
  </si>
  <si>
    <t>AIS6</t>
  </si>
  <si>
    <t>AIS7</t>
  </si>
  <si>
    <t>AIS8</t>
  </si>
  <si>
    <t>AIS9</t>
  </si>
  <si>
    <t>AIS10</t>
  </si>
  <si>
    <t>AIS11</t>
  </si>
  <si>
    <t>AIS12</t>
  </si>
  <si>
    <t>AIS13</t>
  </si>
  <si>
    <t>AIS14</t>
  </si>
  <si>
    <t>AIS15</t>
  </si>
  <si>
    <t>AIS16</t>
  </si>
  <si>
    <t>AIS17</t>
  </si>
  <si>
    <t>AIS18</t>
  </si>
  <si>
    <t>AIS19</t>
  </si>
  <si>
    <t>AIS20</t>
  </si>
  <si>
    <t>AIS21</t>
  </si>
  <si>
    <t>AIS22</t>
  </si>
  <si>
    <t>AIS23</t>
  </si>
  <si>
    <t>AIS24</t>
  </si>
  <si>
    <t>AIS25</t>
  </si>
  <si>
    <t>Subvencion (3)</t>
  </si>
  <si>
    <t xml:space="preserve">Otras Subvenciones </t>
  </si>
  <si>
    <t>Subvencion solicitada</t>
  </si>
  <si>
    <t>Base Imponible</t>
  </si>
  <si>
    <t>% IVA</t>
  </si>
  <si>
    <t>Actuacion</t>
  </si>
  <si>
    <t>Coste Unitario</t>
  </si>
  <si>
    <t>Importe IVA</t>
  </si>
  <si>
    <t>Partida</t>
  </si>
  <si>
    <t>A)  GASTOS SUBVENCIONABLES</t>
  </si>
  <si>
    <t>C) GASTOS NO SUBVENCIONABLES</t>
  </si>
  <si>
    <t xml:space="preserve">TOTAL </t>
  </si>
  <si>
    <t>Moderación Costes</t>
  </si>
  <si>
    <t>Sueldos y Salarios</t>
  </si>
  <si>
    <t>Tarifas Oficiales</t>
  </si>
  <si>
    <t>3 Ofertas/Presupuestos</t>
  </si>
  <si>
    <t>Otros …</t>
  </si>
  <si>
    <t>Informe Justificativo</t>
  </si>
  <si>
    <t>Otras bases de datos</t>
  </si>
  <si>
    <t>Bienes y Equipos 2º Mano</t>
  </si>
  <si>
    <t>Seleccione Partida</t>
  </si>
  <si>
    <t>Seleccione tipo de Moderación</t>
  </si>
  <si>
    <t>Unidades</t>
  </si>
  <si>
    <t>Importe Subvencionable</t>
  </si>
  <si>
    <t>B) GASTOS PROPIOS SUBVENCIONABLES</t>
  </si>
  <si>
    <t>COMPROBACION CON PRESUPUESTO</t>
  </si>
  <si>
    <t>La Inversión y Financiación no coinciden</t>
  </si>
  <si>
    <t>Balance y Cuenta de Resultados Previsionales</t>
  </si>
  <si>
    <t>Balance y Cuenta de Resultados reales</t>
  </si>
  <si>
    <t>Revise datos ejercicio</t>
  </si>
  <si>
    <t>Revise datos previstos</t>
  </si>
  <si>
    <t>Empresa Existente (Balances reales y previstos)</t>
  </si>
  <si>
    <t>GNoSubv</t>
  </si>
  <si>
    <t>Gsubv</t>
  </si>
  <si>
    <t>Gprop</t>
  </si>
  <si>
    <t>Introduzca unidades</t>
  </si>
  <si>
    <t>Introduzca coste unitario</t>
  </si>
  <si>
    <t>Introduzca % IVA</t>
  </si>
  <si>
    <t>FALSO</t>
  </si>
  <si>
    <t>VERDADERO</t>
  </si>
  <si>
    <t>Otra Propia (1) Indicar</t>
  </si>
  <si>
    <t>Otra Propia (2) Indicar</t>
  </si>
  <si>
    <t>Otra Ajena (1) Indicar</t>
  </si>
  <si>
    <t>Otra Ajena (2) Indicar</t>
  </si>
  <si>
    <t>Otra Ajena (3) Indicar</t>
  </si>
  <si>
    <t>Otras …(1) Indicar</t>
  </si>
  <si>
    <t>Otras …(2) Indicar</t>
  </si>
  <si>
    <t>Otras …(3) Indicar</t>
  </si>
  <si>
    <t>Formación medioambiental recibida o impartida por la persona solicitante</t>
  </si>
  <si>
    <t>CS19.5</t>
  </si>
  <si>
    <t>Proyectos promovidos por Ayuntamientos</t>
  </si>
  <si>
    <t>Resto de proyectos</t>
  </si>
  <si>
    <t>El proyecto afecta a toda la población del municipio donde se desarrolla</t>
  </si>
  <si>
    <t>El proyecto beneficia sólo a parte de la población del municipio donde se desarrolla</t>
  </si>
  <si>
    <t>Proyecto localizado en la zona geográfica 1</t>
  </si>
  <si>
    <t>Proyecto localizado en la zona geográfica 2</t>
  </si>
  <si>
    <t>Proyecto localizado en la zona geográfica 3</t>
  </si>
  <si>
    <t>Proyecto ubicado en zonas de Entidades Locales Autónomas, así como aldeas y otros diseminados rurales pertenecientes a las zonas geográficas 1 y 2, o que por sus características se desarrolle en varios municipios.</t>
  </si>
  <si>
    <t>CONTRIBUCIÓN A LA PROTECCIÓN DEL MEDIO AMBIENTE Y A LA LUCHA CONTRA EL CAMBIO CLIMÁTICO</t>
  </si>
  <si>
    <t>Incorporación de recursos y/o elementos que promuevan el ahorro hídrico, reduzcan el consumo energético, disminuyan las emisiones de gases de efecto invernadero, o mejoren la contaminación lumínica o acústica.</t>
  </si>
  <si>
    <t>Existencia de recursos y/o elementos que promuevan el ahorro hídrico, reduzcan el consumo energético, disminuyan las emisiones de gases de efecto invernadero, o mejoren la contaminación lumínica o acústica.</t>
  </si>
  <si>
    <t>CONTRIBUCIÓN A LA IGUALDAD ENTRE MUJERES Y HOMBRES</t>
  </si>
  <si>
    <t>CONTRIBUCIÓN A UNA MAYOR PARTICIPACIÓN DE LA JUVENTUD</t>
  </si>
  <si>
    <t>Participación en acciones y/o actividades de cooperación horizontal-vertical</t>
  </si>
  <si>
    <t>Creación de nuevos servicios de proximidad</t>
  </si>
  <si>
    <t>Mejora de los servicios de proximidad actualmente existentes</t>
  </si>
  <si>
    <t>Incorporación de al menos 7 elementos innovadores</t>
  </si>
  <si>
    <t>Incorporación de al menos 6 elementos innovadores</t>
  </si>
  <si>
    <t>Incorporación de al menos 5 elementos innovadores</t>
  </si>
  <si>
    <t>Incorporación de al menos 4 elementos innovadores</t>
  </si>
  <si>
    <t>Incorporación de al menos 3 elementos innovadores</t>
  </si>
  <si>
    <t>Incorporación de al menos 2 elementos innovadores</t>
  </si>
  <si>
    <t>Incorporación de al menos 1 elemento innovador</t>
  </si>
  <si>
    <t>Justificación de al menos 5 necesidades prioritarias</t>
  </si>
  <si>
    <t>Justificación de al menos 4 necesidades prioritarias</t>
  </si>
  <si>
    <t>Justificación de al menos 3 necesidades prioritarias</t>
  </si>
  <si>
    <t>Justificación de al menos 2 necesidades prioritarias</t>
  </si>
  <si>
    <t>Justificación de al menos 1 necesidad prioritaria</t>
  </si>
  <si>
    <t>CS23</t>
  </si>
  <si>
    <t>CS23.1</t>
  </si>
  <si>
    <t>CS23.2</t>
  </si>
  <si>
    <t>CS23.3</t>
  </si>
  <si>
    <t>CS23.4</t>
  </si>
  <si>
    <t>CS23.5</t>
  </si>
  <si>
    <t>CS23.6</t>
  </si>
  <si>
    <t>CS23.7</t>
  </si>
  <si>
    <t>CS23.8</t>
  </si>
  <si>
    <t>CS24</t>
  </si>
  <si>
    <t>CS24.1</t>
  </si>
  <si>
    <t>CS24.2</t>
  </si>
  <si>
    <t>CS24.3</t>
  </si>
  <si>
    <t>CS24.4</t>
  </si>
  <si>
    <t>CS24.5</t>
  </si>
  <si>
    <t>Linea 1 ACTUACIÓN PARA EL FORTALECIMIENTO Y ANIMACIÓN DEL TEJIDO ASOCIATIVO COMARCAL</t>
  </si>
  <si>
    <t>Abordar un ámbito de actuación nuevo</t>
  </si>
  <si>
    <t>Extender el ámbito de actuación a nuevos colectivos de beneficiarios</t>
  </si>
  <si>
    <t>Disminuir los costes de desarrollo de las actuaciones</t>
  </si>
  <si>
    <t>Mejorar la calidad en el desarrollo del objeto de la entidad</t>
  </si>
  <si>
    <t>Mejorar el despliegue de la entidad o/y el acceso al objeto de su actividad</t>
  </si>
  <si>
    <t>Mejorar el desarrollo de los procesos asociados al desarrollo de las actuaciones</t>
  </si>
  <si>
    <t>Cambio en las características del servicio o actuación en la que se concreta el objeto</t>
  </si>
  <si>
    <t>Cambio en el posicionamiento mediante nuevas fórmulas para conectar con el público objetivo</t>
  </si>
  <si>
    <t>Cambio en la difusión-divulgación. Nuevos soportes, mejora de imagen, sistemas fidelización…</t>
  </si>
  <si>
    <t>Cambio en el lugar de trabajo</t>
  </si>
  <si>
    <t>Cambio en la gestión del conocimiento</t>
  </si>
  <si>
    <t>Introducción de sistemas de gestión</t>
  </si>
  <si>
    <t>Variación en las relaciones de partenariado</t>
  </si>
  <si>
    <t>Variación en las fórmulas de financiación: patrocinio, mecenazgo, crowdfunding…</t>
  </si>
  <si>
    <t>Desarrollo de fórmulas de cooperación</t>
  </si>
  <si>
    <t>Incorporar nuevas funciones o fórmulas de desarrollo de las actuales en las actuaciones</t>
  </si>
  <si>
    <t>Aumentar eficiencia o rapidez del aprovisionamiento y/o del suministro de inputs</t>
  </si>
  <si>
    <t>Mejorar los sistemas de información de la organización gracias a la tecnología de la información</t>
  </si>
  <si>
    <t>Mejorar comunicación e interacción en el seno de la organización</t>
  </si>
  <si>
    <t>Intensificar la transferencia de conocimiento con otras organizaciones</t>
  </si>
  <si>
    <t>Aumentar la adaptabilidad a las distintas demandas de las personas beneficiarias</t>
  </si>
  <si>
    <t>Establecer relaciones más estrechas con las personas beneficiarias</t>
  </si>
  <si>
    <t xml:space="preserve">Mejorar las condiciones de trabajo </t>
  </si>
  <si>
    <t>Justificación</t>
  </si>
  <si>
    <t>Marca</t>
  </si>
  <si>
    <t>Descripción</t>
  </si>
  <si>
    <t>Otras I.I. 1 (indicar)</t>
  </si>
  <si>
    <t>Otras I.I. 2 (indicar)</t>
  </si>
  <si>
    <t>Otras I.I. 3 (indicar)</t>
  </si>
  <si>
    <t>Otras I.M. 1 (indicar)</t>
  </si>
  <si>
    <t>Otras I.M. 2 (indicar)</t>
  </si>
  <si>
    <t>Otras I.M. 3 (indicar)</t>
  </si>
  <si>
    <t>Otros G. 1 (indicar)</t>
  </si>
  <si>
    <t>Otros G. 2 (indicar)</t>
  </si>
  <si>
    <t>Bateria</t>
  </si>
  <si>
    <t xml:space="preserve">1.1 </t>
  </si>
  <si>
    <t>1.2</t>
  </si>
  <si>
    <t>Área temática 1.2. “Economía y estructura productiva. Industria No Agroalimentaria”</t>
  </si>
  <si>
    <t>1.4</t>
  </si>
  <si>
    <t>1.3</t>
  </si>
  <si>
    <t>Área temática 1.3. “Economía y estructura productiva. Turismo y Hostelería”</t>
  </si>
  <si>
    <t>Área temática 1.4. “Economía y estructura productiva. Comercio y Servicios Productivos”</t>
  </si>
  <si>
    <t xml:space="preserve">I.1.4.1 </t>
  </si>
  <si>
    <t>Uso de las NTIC en la promoción y comercialización de productos y servicios</t>
  </si>
  <si>
    <t xml:space="preserve">I.1.4.2 </t>
  </si>
  <si>
    <t>Mecanización e informatización de procesos productivos</t>
  </si>
  <si>
    <t xml:space="preserve">I.1.4.3 </t>
  </si>
  <si>
    <t>Nuevas formas de comercialización de productos locales</t>
  </si>
  <si>
    <t>Incubadora de empresas (viveros) para el apoyo de actividades emergentes.</t>
  </si>
  <si>
    <t>Asesoramiento integral a la población activa en cuanto a orientación e inserción laboral, así como formación en campos innovadores como NNTT, sector agrícola para jóvenes, nuevos cultivos, astronomía.</t>
  </si>
  <si>
    <t>Área temática 2 “Mercado de Trabajo”</t>
  </si>
  <si>
    <t>Área temática 3. “Equipamientos, infraestructuras y servicios”</t>
  </si>
  <si>
    <t xml:space="preserve">I.3.1 </t>
  </si>
  <si>
    <t>Infraestructuras hacia la Eficiencia Energética.</t>
  </si>
  <si>
    <t>Establecimiento de nuevos enfoques y técnicas sobre emprendimiento empresarial y agrícola, nuevas técnicas de cultivo y desarrollo agrícola, nuevas fórmulas de marketing empresarial, reutilización de subproductos de la industria.</t>
  </si>
  <si>
    <t xml:space="preserve">Fomento del consumo de AOVEs de gran calidad y profundizar en sus beneficios a través de la investigación.  </t>
  </si>
  <si>
    <t>NNTT aplicadas a los sectores productivos, a la promoción comarcal y de entidades públicas, a la publicidad y marketing de empresas privadas, a la formación y al asesoramiento, al emprendimiento empresarial y agrícola, a la  comercialización y la internacio</t>
  </si>
  <si>
    <t>Instalación e implantación de infraestructuras de telecomunicaciones municipales como wimax.</t>
  </si>
  <si>
    <t>Promoción de la marca “Territorio Sierra Sur”, en todos los sectores: agroalimentario, turístico, etc.</t>
  </si>
  <si>
    <t>Introducción de una oferta educativa innovadora incluyendo el bilingüismo en todos los CEIPs de la comarca.</t>
  </si>
  <si>
    <t>Puesta en valor y promoción del patrimonio: Elaboración de estudios, ampliación del patrimonio turístico visitable y divulgación de los trabajos de investigación histórica llevados a cabo en el territorio.</t>
  </si>
  <si>
    <t>I.8.1</t>
  </si>
  <si>
    <t>I.8.2</t>
  </si>
  <si>
    <t>I.8.3</t>
  </si>
  <si>
    <t>I.8.4</t>
  </si>
  <si>
    <t>I.8.5</t>
  </si>
  <si>
    <t>I.8.6</t>
  </si>
  <si>
    <t>I.8.7</t>
  </si>
  <si>
    <t>Fomento de acciones innovadoras para el ocio de jóvenes.</t>
  </si>
  <si>
    <t>Atención profesional especializada y coordinada a jóvenes.</t>
  </si>
  <si>
    <t>I.7.1</t>
  </si>
  <si>
    <t>I.7.2</t>
  </si>
  <si>
    <t>Área temática 5. “Articulación, situación social y participación ciudadana”</t>
  </si>
  <si>
    <t xml:space="preserve"> Área temática 6. “Igualdad de género en el medio rural”</t>
  </si>
  <si>
    <t>Área temática 7. “Promoción y fomento de la participación de la juventud rural”</t>
  </si>
  <si>
    <t>I.8</t>
  </si>
  <si>
    <t>I.7</t>
  </si>
  <si>
    <t>I.6</t>
  </si>
  <si>
    <t>I.5</t>
  </si>
  <si>
    <t>I.4</t>
  </si>
  <si>
    <t>I.3</t>
  </si>
  <si>
    <t>I.2</t>
  </si>
  <si>
    <t xml:space="preserve">I.2.1 </t>
  </si>
  <si>
    <t xml:space="preserve">I.2.2 </t>
  </si>
  <si>
    <t>I.3.2</t>
  </si>
  <si>
    <t>Plan Comarcal de Eficiencia Energética.</t>
  </si>
  <si>
    <t>Figura de protección para la Sierra Sur de Jaén.</t>
  </si>
  <si>
    <t>Elaboración de una estrategia comarcal que fomente el uso de energías renovables.</t>
  </si>
  <si>
    <t>Apoyar el reciclaje en todos los ámbitos y sectores de actividad socioeconómica.</t>
  </si>
  <si>
    <t>I.4.1</t>
  </si>
  <si>
    <t>I.4.2</t>
  </si>
  <si>
    <t>I.4.3</t>
  </si>
  <si>
    <t>I.4 4</t>
  </si>
  <si>
    <t>I.5.1</t>
  </si>
  <si>
    <t>Administración electrónica real y efectiva</t>
  </si>
  <si>
    <t>Utilización de las NTIC para el asesoramiento y la formación online</t>
  </si>
  <si>
    <t>I.5.2</t>
  </si>
  <si>
    <t>I.5.3</t>
  </si>
  <si>
    <t>Diseño y oferta de nuevos productos y/o servicios a la población basados en la innovación y NNTT.</t>
  </si>
  <si>
    <t>Elaboración de Programas para la incorporación de lenguaje e imagen inclusiva sin entrar en banalidades los/las.</t>
  </si>
  <si>
    <t>Atención profesional especializada y coordinada a mujeres.</t>
  </si>
  <si>
    <t>Dinamización de la población femenina,  aplicando medidas positivas para fomentar la participación de mujeres en el desarrollo de actividades.</t>
  </si>
  <si>
    <t>I.6.1</t>
  </si>
  <si>
    <t>I.6.2</t>
  </si>
  <si>
    <t>I.6.3</t>
  </si>
  <si>
    <t>Área temática 8. “Comarcal”</t>
  </si>
  <si>
    <t>Área temática 4. “Patrimonio Rural, Medio Ambiente y Lucha contra cambio climático”</t>
  </si>
  <si>
    <t xml:space="preserve">I.1.1.1 </t>
  </si>
  <si>
    <t xml:space="preserve">I.1.1.2 </t>
  </si>
  <si>
    <t xml:space="preserve">I.1.1.3 </t>
  </si>
  <si>
    <t>Conversión hacia la Agricultura Ecológica</t>
  </si>
  <si>
    <t xml:space="preserve">I.1.1.4 </t>
  </si>
  <si>
    <t xml:space="preserve">I.1.2.1 </t>
  </si>
  <si>
    <t xml:space="preserve">I.1.2.2 </t>
  </si>
  <si>
    <t xml:space="preserve">I.1.2.3 </t>
  </si>
  <si>
    <t>Nuevas actividades industriales relacionadas con la I+D+i</t>
  </si>
  <si>
    <t xml:space="preserve">I.1.3.1 </t>
  </si>
  <si>
    <t xml:space="preserve">I.1.3.2 </t>
  </si>
  <si>
    <t xml:space="preserve">I.1.3.3 </t>
  </si>
  <si>
    <t>Oferta de nuevos productos turísticos: Astroturismo (a partir de la calificación de Reserva Starlight), OLEOTURISMO (a partir de la Red de Almazaras para la Interpretación de la Cultura del Aceite), TURISMO TERMAL (a partir de los balnearios y recursos te</t>
  </si>
  <si>
    <t xml:space="preserve">Permiten que un servicio o una actuación no productiva emplea sistemas que reducen el coste </t>
  </si>
  <si>
    <t xml:space="preserve">Permiten que un servicio o una actuación no productiva mejore las condiciones del lugar de trabajo </t>
  </si>
  <si>
    <t xml:space="preserve">Permiten que un servicio o una actuación no productiva mejore la distribución de la información </t>
  </si>
  <si>
    <t xml:space="preserve">Permiten que un servicio o una actuación no productiva emplee nuevas fórmulas de financiación </t>
  </si>
  <si>
    <t xml:space="preserve">Permiten que un servicio o una actuación no productiva desarrolle por primera vez acciones de cooperación </t>
  </si>
  <si>
    <t xml:space="preserve">Permiten que un servicio o una actuación no productiva mejore su aprovisionamiento </t>
  </si>
  <si>
    <t xml:space="preserve">Permiten que un servicio o una actuación NP mejore la comunicación de las personas que emplea o de sus asociadas </t>
  </si>
  <si>
    <t xml:space="preserve">Permiten que un servicio o una actuación incorpore nuevas fórmulas de transferencia de conocimiento </t>
  </si>
  <si>
    <t xml:space="preserve">Permiten que un servicio o una actuación NP mejore las relaciones con las personas beneficiarias </t>
  </si>
  <si>
    <t xml:space="preserve">Permiten que un servicio o una actuación NP mejore las condiciones de trabajo </t>
  </si>
  <si>
    <t xml:space="preserve">Permiten que un servicio o una actuación NP reduzca el impacto ambiental </t>
  </si>
  <si>
    <t>ASPECTOS INNOVADORES NO PRODUCTIVOS</t>
  </si>
  <si>
    <t>DESCRIPCIÓN DEL ASPECTO</t>
  </si>
  <si>
    <t>Implantar mecanismos y/o técnicas que reduzcan el impacto medioambiental</t>
  </si>
  <si>
    <t>Mejorar la sanidad y la seguridad alimentaria</t>
  </si>
  <si>
    <t>Repres.:</t>
  </si>
  <si>
    <t xml:space="preserve">Permiten que un servicio o una actuación no productiva aborda nuevas áreas de actuación.
</t>
  </si>
  <si>
    <t>EJEMPLO</t>
  </si>
  <si>
    <t>Una ruta de senderismo se adecúa como ruta fotográfica</t>
  </si>
  <si>
    <t xml:space="preserve">Permiten que un servicio o una actuación no productiva se dirige a nuevas personas o sectores de la población.
</t>
  </si>
  <si>
    <t xml:space="preserve">Permiten que un servicio o una actuación no productiva emplee sistemas que mejoren la calidad.
</t>
  </si>
  <si>
    <t>Un comedor escolar público ofrece gracias al proyecto sus comidas a personas mayores del municipio</t>
  </si>
  <si>
    <t>Sustitución de luminarias públicas por otras más eficientes energéticamente</t>
  </si>
  <si>
    <t>Programa de formación que conduce a que un municipio sea acreditado como amigable para la infancia</t>
  </si>
  <si>
    <t xml:space="preserve">Permiten que un servicio o una actuación no productiva tenga un mayor alcance.
</t>
  </si>
  <si>
    <t>Inversión para la mejora de la accesibilidad a los equipamientos deportivos de un municipio</t>
  </si>
  <si>
    <t xml:space="preserve">Permiten que un servicio o una actuación no productiva mejore en sus procesos.
</t>
  </si>
  <si>
    <t>Introducción de sistemas de dosificación de la dispensación farmacéutica en un centro de día</t>
  </si>
  <si>
    <t xml:space="preserve">Permiten que un servicio o una actuación no productiva introduzca elementos o componentes nuevos.
</t>
  </si>
  <si>
    <t>Un servicio de información juvenil introduce un sistema de corresponsalías juveniles en pedanías</t>
  </si>
  <si>
    <t>Permiten que un servicio o una actuación no productiva conecte de una forma más eficiente con su público objetivo</t>
  </si>
  <si>
    <t>Un servicio de atención a las personas mayores en centro de día incorpora un servicio de vela y arropamiento</t>
  </si>
  <si>
    <t xml:space="preserve">Permiten que un servicio o una actuación no productiva mejore en divulgación o en forma de difundir sus resultados </t>
  </si>
  <si>
    <t>Un centro de interpretación diseña una estrategia de social media</t>
  </si>
  <si>
    <t>Un archivo público ofrece nuevas soluciones para prevenir el deterioro de sus fondos</t>
  </si>
  <si>
    <t>Los parques geológicos de Andalucía desarrollan un sitio Web de avances de sus investigaciones</t>
  </si>
  <si>
    <t>Permiten que un servicio o una actuación no productiva mejore sus sistemas de gestión</t>
  </si>
  <si>
    <t>El servicio de limpieza urbana incorporan cámaras en sus carros para detectar incumplimiento ordenanzas</t>
  </si>
  <si>
    <t>Permiten que un servicio o una actuación no productiva coopere con nuevas entidades</t>
  </si>
  <si>
    <t>Una concejalía juvenil coopera con colectivos LGTB para prevenir prácticas de homofobia</t>
  </si>
  <si>
    <t>Las asociaciones de personas mayores cofinancian sus proyectos con el mecenazgo de una gran empresa</t>
  </si>
  <si>
    <t>El desarrollo de los centros de interpretación oleícolas de las almazaras de una comarca</t>
  </si>
  <si>
    <t>Permiten que un servicio o una actuación no productiva desarrolle nuevas funciones o fórmulas de desarrollo</t>
  </si>
  <si>
    <t>Un mueso introduce recursos tiflológicos para mejorar la experiencia de personas con discapacidad</t>
  </si>
  <si>
    <t>Permiten que un servicio o una actuación no productiva incorpore nuevas tecnologías</t>
  </si>
  <si>
    <t xml:space="preserve"> Se ha creado un sistema de teleformación y aprendizaje colaborativo de mediadores/as juveniles</t>
  </si>
  <si>
    <t xml:space="preserve">Permiten que un servicio o una actuación NP se adapte a las necesidades de las demandas de las personas beneficiarias </t>
  </si>
  <si>
    <t>Un ayuntamiento instala puntos de recogida de envases fitosanitarios evitando vertidos contaminantes a los alimentos.</t>
  </si>
  <si>
    <t xml:space="preserve">Desarrollo o mejora de los sistemas de seguridad y sanidad alimentaria </t>
  </si>
  <si>
    <t>Un ayuntamiento introduce sistemas de ahorro hídrico en sus equipamientos</t>
  </si>
  <si>
    <t>Un curso de árabe para monitores de un centro de menores para mejorar la atención a las personas  alojadas</t>
  </si>
  <si>
    <t>Se crea una mesa de prevención de la violencia de género entre policía local, centro sanitario, colegio…</t>
  </si>
  <si>
    <t>Un centro especial de empleo introduce contenedores para la recepción de residuos a reciclar</t>
  </si>
  <si>
    <t>Un servicio de atención domiciliaria incorpora PDA para el control de las rutinas de las personas usuarias</t>
  </si>
  <si>
    <t>Los equipamientos culturales y deportivos amplían su horario en el programa “Jugamos para conciliar”</t>
  </si>
  <si>
    <t>Un centro de día incorpora sistemas de grúa-desplazamiento personas asistidas para mejorar la ergonomía</t>
  </si>
  <si>
    <t xml:space="preserve">Servicios básicos de abastecimiento o servicios económicos básicos. </t>
  </si>
  <si>
    <t xml:space="preserve">Servicios comerciales y no comerciales especializados. </t>
  </si>
  <si>
    <t xml:space="preserve">Servicios de transporte. </t>
  </si>
  <si>
    <t xml:space="preserve">Servicios a las personas mayores. </t>
  </si>
  <si>
    <t>Equipamientos y servicios deportivos y de ocio.</t>
  </si>
  <si>
    <t xml:space="preserve">Servicios educativos y culturales. </t>
  </si>
  <si>
    <t xml:space="preserve">Servicios sociales básicos. </t>
  </si>
  <si>
    <t xml:space="preserve">Servicios sanitarios especializados. </t>
  </si>
  <si>
    <t xml:space="preserve">Servicios sanitarios básicos. </t>
  </si>
  <si>
    <t xml:space="preserve">Servicios de emergencia y de seguridad. </t>
  </si>
  <si>
    <t xml:space="preserve">Servicios de telecomunicaciones. </t>
  </si>
  <si>
    <t xml:space="preserve">Servicios administrativos. </t>
  </si>
  <si>
    <t>CATEGORIA</t>
  </si>
  <si>
    <t>SERVICIO</t>
  </si>
  <si>
    <t>Servicios</t>
  </si>
  <si>
    <t>TABLA DE SERVICIOS DE PROXIMIDAD</t>
  </si>
  <si>
    <t>ANEXO III: TABLA DE NECESIDADES PRIORIZADAS</t>
  </si>
  <si>
    <t>No fomenta la participacion juvenil</t>
  </si>
  <si>
    <t>IVA Subvencionable:</t>
  </si>
  <si>
    <t>·    Red de abastecimiento de agua potable</t>
  </si>
  <si>
    <t>·    Red de alcantarillado público</t>
  </si>
  <si>
    <t>·    Red de depuración de aguas residuales</t>
  </si>
  <si>
    <t>·    Recogida selectiva de residuos</t>
  </si>
  <si>
    <t>·    Recogida de envases de productos fitosanitarios</t>
  </si>
  <si>
    <t>·    Oficina de la Tesorería de la SS</t>
  </si>
  <si>
    <t>·    Agencia Tributaria</t>
  </si>
  <si>
    <t>·    Registro de la Propiedad</t>
  </si>
  <si>
    <t>·    Juzgados</t>
  </si>
  <si>
    <t>·    Notaría</t>
  </si>
  <si>
    <t>·    Cobertura teléfono móvil</t>
  </si>
  <si>
    <t>·    Acceso a internet fibra óptica</t>
  </si>
  <si>
    <t>·    Centro abierto de acceso a internet (Guadalinfo o similar)</t>
  </si>
  <si>
    <t>·    Acceso a internet banda ancha convencional</t>
  </si>
  <si>
    <t>·    Cuartel Guardia civil</t>
  </si>
  <si>
    <t>·    Comisaría Policía Nacional</t>
  </si>
  <si>
    <t>·    Bomberos</t>
  </si>
  <si>
    <t>·    Hospital</t>
  </si>
  <si>
    <t>·    Centro de Salud</t>
  </si>
  <si>
    <t>·    Consultorio Médico</t>
  </si>
  <si>
    <t>·    Consultorio Médico Auxiliar</t>
  </si>
  <si>
    <t>·    Consulta de Pediatría</t>
  </si>
  <si>
    <t>·    Fisioterapia</t>
  </si>
  <si>
    <t>·    Psicología</t>
  </si>
  <si>
    <t>·    Óptica</t>
  </si>
  <si>
    <t>·    Trabajador o trabajadora social</t>
  </si>
  <si>
    <t>·    Guardería</t>
  </si>
  <si>
    <t>·    Tanatorio</t>
  </si>
  <si>
    <t>·    Ciclo educativo de 0 a 3 años</t>
  </si>
  <si>
    <t>·    Aula matinal</t>
  </si>
  <si>
    <t>·    Comedor escolar</t>
  </si>
  <si>
    <t>·    Centro de Educación Primaria</t>
  </si>
  <si>
    <t>·    Centro de Educación Secundaria Obligatoria</t>
  </si>
  <si>
    <t>·    Centro de Bachillerato</t>
  </si>
  <si>
    <t>·    Pista deportiva</t>
  </si>
  <si>
    <t>·    Pabellón deportivo cubierto</t>
  </si>
  <si>
    <t>·    Piscina de verano</t>
  </si>
  <si>
    <t>·    Piscina cubierta</t>
  </si>
  <si>
    <t>·    Ludoteca-Escuela Verano o similar</t>
  </si>
  <si>
    <t>·    Centro de día</t>
  </si>
  <si>
    <t>·    Residencia de ancianos</t>
  </si>
  <si>
    <t>·    Ayuda a domicilio</t>
  </si>
  <si>
    <t>·    Estación de tren</t>
  </si>
  <si>
    <t>·    Servicio de autobús</t>
  </si>
  <si>
    <t>·    Banco o Caja Rural</t>
  </si>
  <si>
    <t>·    Gasolinera</t>
  </si>
  <si>
    <t>·    Gestoría</t>
  </si>
  <si>
    <t>·    Albañilería en general</t>
  </si>
  <si>
    <t>·    Electricidad</t>
  </si>
  <si>
    <t>·    Fontanería</t>
  </si>
  <si>
    <t>·    Carpintería</t>
  </si>
  <si>
    <t>·    Peluquería</t>
  </si>
  <si>
    <t>·    Gimnasio</t>
  </si>
  <si>
    <t>·    Ferretería</t>
  </si>
  <si>
    <t>·    Estanco</t>
  </si>
  <si>
    <t>·    Zapatería</t>
  </si>
  <si>
    <t>·    Tienda de confección</t>
  </si>
  <si>
    <t>·    Papelería-Librería</t>
  </si>
  <si>
    <t>·    Recogida de plásticos agrícolas</t>
  </si>
  <si>
    <t>·    Punto limpio</t>
  </si>
  <si>
    <t>·    Recogida no selectiva de residuos</t>
  </si>
  <si>
    <t>·    Alumbrado público</t>
  </si>
  <si>
    <t>·    Acceso a red eléctrica general</t>
  </si>
  <si>
    <t>·    Oficina del SAE</t>
  </si>
  <si>
    <t>·    Oficina del CADE</t>
  </si>
  <si>
    <t>·    Oficina Comarcal Agraria</t>
  </si>
  <si>
    <t>·    Vivero de empresas</t>
  </si>
  <si>
    <t>·    Acceso a internet satelital</t>
  </si>
  <si>
    <t>·    Oficina de correos</t>
  </si>
  <si>
    <t>·    Señal de televisión-radio</t>
  </si>
  <si>
    <t>·    Policía Local</t>
  </si>
  <si>
    <t>·    Centro de Defensa Forestal</t>
  </si>
  <si>
    <t>·    Consulta de Ginecología</t>
  </si>
  <si>
    <t>·    Servicio de Ambulancia Permanente</t>
  </si>
  <si>
    <t>·    Farmacia</t>
  </si>
  <si>
    <t xml:space="preserve">·    Botiquín de Farmacia </t>
  </si>
  <si>
    <t>·    Dentista</t>
  </si>
  <si>
    <t xml:space="preserve">·    Veterinaria </t>
  </si>
  <si>
    <t>·    Crematorio</t>
  </si>
  <si>
    <t>·    Centro de Información Juvenil</t>
  </si>
  <si>
    <t xml:space="preserve">·    Centro de Información a la Mujer </t>
  </si>
  <si>
    <t>·    Equipo de Orientación Educativa</t>
  </si>
  <si>
    <t>·    Centro de Formación Profesional</t>
  </si>
  <si>
    <t>·    Biblioteca</t>
  </si>
  <si>
    <t>·    Casa de la Cultura</t>
  </si>
  <si>
    <t>·    Espacios de actividades escénicas</t>
  </si>
  <si>
    <t>·    Programación actividades culturales</t>
  </si>
  <si>
    <t>·    Parque infantil</t>
  </si>
  <si>
    <t>·    Programa de actividades deportivas</t>
  </si>
  <si>
    <t>·    Rutas de paseo o de senderismo señalizadas</t>
  </si>
  <si>
    <t xml:space="preserve">·    Carril bici </t>
  </si>
  <si>
    <t>·    Centro Tercera Edad</t>
  </si>
  <si>
    <t>·    Parque geriátrico</t>
  </si>
  <si>
    <t>·    Servicio de taxi</t>
  </si>
  <si>
    <t>·    Tienda de muebles</t>
  </si>
  <si>
    <t>·    Tienda de electrodoméstico</t>
  </si>
  <si>
    <t>·    Panadería</t>
  </si>
  <si>
    <t>·    Pastelería</t>
  </si>
  <si>
    <t>·    Carnicería</t>
  </si>
  <si>
    <t>·    Taller mecánico</t>
  </si>
  <si>
    <t>·    Tienda de comestibles</t>
  </si>
  <si>
    <t>·    Supermercado</t>
  </si>
  <si>
    <t>·    Hipermercado</t>
  </si>
  <si>
    <t>·    Centro Comercial</t>
  </si>
  <si>
    <t>·    Bar</t>
  </si>
  <si>
    <t>·    Restaurante</t>
  </si>
  <si>
    <t>·    Hotel / Hostal</t>
  </si>
  <si>
    <t>Zona:</t>
  </si>
  <si>
    <t>Justificación del subcriterio</t>
  </si>
  <si>
    <t>La persona promotora es Ayuntamiento.</t>
  </si>
  <si>
    <t>Proyectos no promovidos por Ayuntamientos</t>
  </si>
  <si>
    <t>La persona promotora debe garantizar fehacientemente la disponibilidad de prefinanciación, por un periodo de tiempo que cubra al menos hasta el momento en que cobre la subvención.</t>
  </si>
  <si>
    <t>La persona promotora NO es un Ayuntamiento y NO pueda garantizar fehacientemente la disponibilidad de prefinanciación.</t>
  </si>
  <si>
    <t>**</t>
  </si>
  <si>
    <t>Otro servicios (no incluidos en los anteriores y que el promotor considere servicios de proximidad)</t>
  </si>
  <si>
    <t>Relación de servicios de proximidad de la EDL Sierra Sur de Jaén.</t>
  </si>
  <si>
    <r>
      <t>Batería de 80 Necesidades Priorizadas expuestas</t>
    </r>
    <r>
      <rPr>
        <sz val="8"/>
        <color indexed="8"/>
        <rFont val="Calibri"/>
        <family val="2"/>
        <scheme val="minor"/>
      </rPr>
      <t xml:space="preserve"> en el apartado 5.1.3 del epígrafe 5 de la EDL Sierra Sur de Jaén.</t>
    </r>
  </si>
  <si>
    <t>ANEXO-II: INNOVACIÓN EN CRITERIOS DE SELECCIÓN “GRADO DE INNOVACIÓN DEL PROYECTO”</t>
  </si>
  <si>
    <r>
      <t>Tablas de</t>
    </r>
    <r>
      <rPr>
        <sz val="8"/>
        <color indexed="8"/>
        <rFont val="Calibri"/>
        <family val="2"/>
        <scheme val="minor"/>
      </rPr>
      <t xml:space="preserve"> Elementos Innovadores Sociales descritos en el apartado 5.3.3 del epígrafe 5 de la EDL Sierra Sur de Jaén.</t>
    </r>
  </si>
  <si>
    <t>ANEXO II-1: BATERÍA DE INICIATIVAS INNOVADORAS MANIFESTADAS</t>
  </si>
  <si>
    <r>
      <t>Se incluye a continuación, la Batería de Iniciativas innovadoras expuestas</t>
    </r>
    <r>
      <rPr>
        <sz val="8"/>
        <color indexed="8"/>
        <rFont val="Calibri"/>
        <family val="2"/>
        <scheme val="minor"/>
      </rPr>
      <t xml:space="preserve"> en el apartado 5.3.2 del epígrafe 5 de la EDL Sierra Sur de Jaén.</t>
    </r>
  </si>
  <si>
    <r>
      <t>Área temática 1.1. “Economía y estructura productiva. Agricultura, ganadería y agroindustria</t>
    </r>
    <r>
      <rPr>
        <b/>
        <sz val="11"/>
        <color rgb="FFFFFFFF"/>
        <rFont val="Calibri"/>
        <family val="2"/>
        <scheme val="minor"/>
      </rPr>
      <t>”</t>
    </r>
  </si>
  <si>
    <t>TABLA ELEMENTOS INNOVADORES NO PRODUCTIVOS APLICABLES A LAS LINEAS DE AYUDAS</t>
  </si>
  <si>
    <t>Naturaleza / Carácter</t>
  </si>
  <si>
    <t>Indicar el subcriterio a valorar ( y justificar el mismo cumplimentando el anexo I Servicios de Proximidad)</t>
  </si>
  <si>
    <t>Justificación en Anexo II - Innovación</t>
  </si>
  <si>
    <t>Justificación en Anexo III - Necesidades Prioritarias</t>
  </si>
  <si>
    <t>Se valora la capacidad de financiación, bien con fondos propios o ajenos, para anticipar a proveedores el importe del proyecto, dado que la subvención se cobra después, garantizando la ejecución de la actuación apoyada por la EDL.</t>
  </si>
  <si>
    <t>Se valora el impacto comarcal de la iniciativa a partir del número de municipios y población beneficiada por el proyecto.</t>
  </si>
  <si>
    <t>El proyecto incide en más de un municipio de la Comarca Sierra Sur de Jaén</t>
  </si>
  <si>
    <t>Se valora que la actuación no limite su influencia a un sólo municipio.</t>
  </si>
  <si>
    <t>Se valora que la actuación incida en toda la población del municipio.</t>
  </si>
  <si>
    <t>CS16.3</t>
  </si>
  <si>
    <t>La actuación no incide en toda la población del municipio.</t>
  </si>
  <si>
    <t>Se valora en función del nivel de desarrollo socio-económico del municipio de la Comarca donde se ubique la inversión.</t>
  </si>
  <si>
    <t>Se valora que el proyecto se localiza, según la zonificación definida en la EDL, en la zona geográfica 1, que incluye los términos municipales de Alcalá la Real y Martos.</t>
  </si>
  <si>
    <t>Se valora que el proyecto se localiza, según la zonificación definida en la EDL, en la zona geográfica 2, que incluye los términos municipales de Alcaudete y Torredelcampo.</t>
  </si>
  <si>
    <t>Se valora que el proyecto se localiza, según la zonificación definida en la EDL, en la zona geográfica 3, que incluye los términos municipales de Castillo de Locubín, Frailes, Fuensanta, Jamilena, Los Villares, y Valdepeñas de Jaén.</t>
  </si>
  <si>
    <t>Proyectos ubicados en zonas de Entidades Locales Autónomas, así como aldeas y otros diseminados rurales pertenecientes a las zonas geográficas 1 y 2 de la Zonificación del epígrafe 2.3 de la EDL. Proyectos de ámbito supramunicipal. Asimismo, las actuaciones que por sus características abarquen más de una localidad y por tanto tengan un impacto que se extienda más allá del ámbito local, serán consideradas asimismo en la Zona Geográfica- 3 a los efectos de puntuación en los Criterios de Selección de la EDL.</t>
  </si>
  <si>
    <t>Se promueve el cumplimiento de los Objetivos Transversales indicados en el PDR de Andalucía y en la EDL Sierra Sur de Jaén sobre "ECOLOGIA":</t>
  </si>
  <si>
    <t>Se valora la incorporación de recursos y elementos de este tipo en la actuación presentada. Periodo elegible para puntuar: Desde la Solicitud de Ayuda hasta la Solicitud de Pago. En el desarrollo del proyecto.</t>
  </si>
  <si>
    <t>Se valora la existencia previa de recursos y elementos de este tipo en la empresa solicitante. Periodo elegible para puntuar: Debe existir antes de la Solicitud de Ayuda. En las instalaciones de la entidad promotora.</t>
  </si>
  <si>
    <t>Instalación de sistemas y elementos que fomenten el uso de las energías renovables, o procesos de reciclaje y/o reutilización de residuos</t>
  </si>
  <si>
    <t>Se valora la instalación de sistemas y elementos de este tipo en la actuación presentada. Periodo elegible para puntuar: Desde la Solicitud de Ayuda hasta la Solicitud de Pago. En el desarrollo del proyecto.</t>
  </si>
  <si>
    <t>Existencia de sistemas y elementos que fomenten el uso de las energías renovables, o procesos de reciclaje y/o reutilización de residuos</t>
  </si>
  <si>
    <t>Fomento de otras acciones de sostenibilidad ambiental y/o de mitigación del cambio climático no incluidas entre las anteriores, a indicar y justificar expresamente</t>
  </si>
  <si>
    <t>Se valora que el proyecto afecte positivamente al medioambiente en algún aspecto que no esté comprendido en los anteriores Subcriterios. Periodo elegible para puntuar: Computa hasta el momento de la solicitud de pago.</t>
  </si>
  <si>
    <t>Se valora la existencia de sistemas y elementos de este tipo en la empresa antes de la solicitud de ayuda. Periodo elegible para puntuar: Debe existir antes de la Solicitud de Ayuda. En las instalaciones de la entidad promotora.</t>
  </si>
  <si>
    <t>Se promueve el cumplimiento del Objetivo Transversal indicado en el PDR de Andalucía y en la EDL Sierra Sur de Jaén: “Contribuir a la Igualdad de oportunidades entre mujeres y hombres”. Periodo elegible para puntuar: Se detalla en cada Subcriterio.</t>
  </si>
  <si>
    <t>Proyecto promovido por solicitantes cuyo órgano de decisión está integrado por mujeres de forma mayoritaria.</t>
  </si>
  <si>
    <t>Se valora que en la composición los órganos decisorios de la organización participan mujeres, mayoritariamente. (Juntas Directivas en caso de Entidades y Organizaciones sin Ánimo de Lucro, y Plenos en caso de Administraciones Públicas Locales) Periodo elegible para puntuar: Desde cumplirse antes de la Solicitud de Ayuda.</t>
  </si>
  <si>
    <t>Proyecto promovido por solicitantes cuyo órgano de decisión está integrado por mujeres de forma no mayoritaria.</t>
  </si>
  <si>
    <t>Se valora que en la composición de los órganos decisorios de la organización participan mujeres, en alguna medida, sin llegar a ser mayoría. (Juntas Directivas en caso de Entidades y Organizaciones sin Ánimo de Lucro, y Plenos en caso de Administraciones Públicas Locales). Periodo elegible para puntuar: Desde cumplirse antes de la Solicitud de Ayuda.</t>
  </si>
  <si>
    <t>Formación, información, difusión o sensibilización para la igualdad de género.</t>
  </si>
  <si>
    <t>Se valora que la persona solicitante haya promovido/recibido o vaya a promover/recibir acciones de igualdad a través de: Cursos y Talleres Formativos; Eventos y Actos Informativos; Actividades de Promoción, Estudios y Publicaciones. Periodo elegible para puntuar: Existen ya antes de la solicitud de ayuda o se van a desarrollar antes de la solicitud de pago.</t>
  </si>
  <si>
    <t>Acciones de igualdad de género especificas:  Planes de igualdad, conciliación de la vida laboral y convenios en prácticas.</t>
  </si>
  <si>
    <t>Se valora que la persona solicitante haya promovido o vaya a promover acciones de igualdad a través de: Implantación de Planes de Igualdad; Fomento de la Conciliación de la jornada laboral con la vida familiar; Convenios de Prácticas para mujeres estudiantes. Periodo elegible para puntuar: Existen ya antes de la solicitud de ayuda o se van a desarrollar antes de la solicitud de pago.</t>
  </si>
  <si>
    <t>Otras acciones que mejoren la situación de la mujer a indicar expresamente, y que no hayan sido ya valoradas en alguno de los criterios que integran esta baremación.</t>
  </si>
  <si>
    <t>Se valora que el proyecto afecte positivamente a la igualdad de género en algún aspecto que no esté comprendido en los anteriores Subcriterios. Periodo elegible para puntuar: Computa hasta el momento de la solicitud de pago.</t>
  </si>
  <si>
    <t>Se promueve el cumplimiento del Objetivo Transversal indicado en el PDR de Andalucía y en la EDL Sierra Sur de Jaén: “Mejorar la participación de la población joven” Periodo elegible para puntuar: Se detalla en cada Subcriterio.</t>
  </si>
  <si>
    <t>Proyecto promovido por solicitantes cuyo órgano de decisión está integrado por jóvenes de forma mayoritaria.</t>
  </si>
  <si>
    <t>Se valora que en la composición de los órganos decisorios de la organización participan jóvenes, mayoritariamente. (Juntas Directivas en caso de Entidades y Organizaciones sin Ánimo de Lucro, y Plenos en caso de Administraciones Públicas Locales) Periodo elegible para puntuar: Debe cumplirse antes de la Solicitud de Ayuda.</t>
  </si>
  <si>
    <t>Proyecto promovido por solicitantes cuyo órgano de decisión está integrado por jóvenes de forma no mayoritaria.</t>
  </si>
  <si>
    <t>Se valora que en la composición de los órganos decisorios de la organización participan jóvenes, en alguna medida, sin llegar a ser mayoría. (Juntas Directivas en caso de Entidades y Organizaciones sin Ánimo de Lucro, y Plenos en caso de Administraciones Públicas Locales). Periodo elegible para puntuar: Debe cumplirse antes de la Solicitud de Ayuda.</t>
  </si>
  <si>
    <t>Formación, información, difusión o sensibilización para una mayor participación de la juventud.</t>
  </si>
  <si>
    <t>Se valora que la persona solicitante haya promovido/recibido o vaya a promover/recibir acciones para mejorar la participación juvenil a través de: Cursos y Talleres Formativos; Eventos y Actos Informativos; Actividades de Promoción, Estudios y Publicaciones. Periodo elegible para puntuar: Existen ya antes de la solicitud de ayuda o se van a desarrollar antes de la solicitud de pago.</t>
  </si>
  <si>
    <t>Formalización de convenios en prácticas para la población joven.</t>
  </si>
  <si>
    <t>Se valora que la persona solicitante haya promovido o vaya a promover Convenios de Prácticas para jóvenes estudiantes que ayuden a su integración profesional. Periodo elegible para puntuar: Existen ya antes de la solicitud de ayuda o se van a desarrollar antes de la solicitud de pago.</t>
  </si>
  <si>
    <t>Otras acciones que mejoren la situación de los jóvenes a indicar expresamente, y que no hayan sido ya valoradas en alguno de los criterios que integran esta baremación.</t>
  </si>
  <si>
    <t>Se valora que el proyecto afecte positivamente a la situación de los jóvenes en algún aspecto que no esté comprendido en los anteriores Subcriterios. Periodo elegible para puntuar: Computa hasta el momento de la solicitud de pago.</t>
  </si>
  <si>
    <t>Acumulable</t>
  </si>
  <si>
    <t>Se valora la participación en asociaciones, estructuras o acciones de cooperación, como elemento que mejora la gobernanza local. Periodo elegible para puntuar: Se cumple ya antes de la solicitud de ayuda o se va cumplir antes de la solicitud de pago.</t>
  </si>
  <si>
    <t>Participación en asociaciones o cualesquiera otras estructuras de cooperación vertical u horizontal</t>
  </si>
  <si>
    <t>Se valora la pertenencia de la persona promotora en Asociaciones territoriales, Asociaciones Empresariales, Sindicales, DOP, IGP, Agrupaciones de Defensa Sanitaria, Comunidades de Regantes, Centrales de compra, Cooperativas…</t>
  </si>
  <si>
    <t>Participación en asociaciones o cualesquiera otras estructuras de cooperación vertical u horizontal con domicilio en la comarca</t>
  </si>
  <si>
    <t>Se valora que, además de cumplir con el requisito anterior, la entidad a la que está asociada la p. solicitante, debe estar domiciliada en la Comarca.</t>
  </si>
  <si>
    <t>Participación en asociaciones o cualesquiera otras estructuras entre cuyos objetivos principales se encuentre alguno de los objetivos transversales</t>
  </si>
  <si>
    <t>Se valora que, además de cumplir lo exigido en otros subcriterios, que la entidad a la que está asociada cuenta entre sus objetivos principales alguno de los objetivos transversales indicados en la EDL: 1./ Promover la innovación en los procesos, productos y servicios 2./Fomentar la conservación del Medio ambiente 3./Potenciar la lucha contra el Cambio Climático 4./Contribuir a la Igualdad de oportunidades entre mujeres y hombres 5./Mejorar la participación de la población joven 6./Impulsar la creación de empleo.</t>
  </si>
  <si>
    <t>Se valora que la persona promotora participe en Acciones para fomento del asociacionismo, Ferias sectoriales, Actividades demostrativas, Actividades socio-recreativas, etc.</t>
  </si>
  <si>
    <t>Se valora la oferta de servicios de proximidad de nueva creación o bien la mejora de los mismos. Periodo elegible para puntuar: Desde la Solicitud de Ayuda hasta la Solicitud de Pago. (Ver ANEXO-I)</t>
  </si>
  <si>
    <t>Se valora la creación de nuevos servicios de proximidad para la población.</t>
  </si>
  <si>
    <t>Se valora la mejora de cualquier servicio de proximidad existente.</t>
  </si>
  <si>
    <t>Mejora de servicios de proximidad en los siguientes sectores y/o colectivos: medioambiente, genero, juventud, infancia, personas mayores, con discapacidad, o en riesgo de exclusión social</t>
  </si>
  <si>
    <t>Se valora adicionalmente con 2 puntos, la mejora de los servicios de proximidad existentes relacionados con los colectivos indicados.</t>
  </si>
  <si>
    <t>Se valora el número de Elementos Innovadores que incluye el proyecto conforme la EDL Sierra Sur de Jaén, donde se pueden consultar en detalle cada uno de ellos. Periodo elegible para puntuar: Desde la Solicitud de Ayuda hasta la Solicitud de Pago. (Ver ANEXO-II)</t>
  </si>
  <si>
    <t>Proyectos que se encuadren en alguna de las Baterías de Iniciativas Innovadoras del epígrafe 5.3.2 de la EDL</t>
  </si>
  <si>
    <t>Si se argumenta el encuadre en esta lista 2 puntos adicionales en este criterio. (Ver ANEXO-II)</t>
  </si>
  <si>
    <t>Se valora el número de Necesidades Prioritarias que incluye el proyecto conforme la EDL Sierra Sur de Jaén, donde se pueden consultar en detalle cada una de ellas. Periodo elegible para puntuar: Desde la Solicitud de Ayuda hasta la Solicitud de Pago. (VER ANEXO-III)</t>
  </si>
  <si>
    <t xml:space="preserve">Memoria; Acta de no inicio; Documentación gráfica de la ubicación; Declaración Expresa Responsable de No Inicio para inversiones en activos no duraderos (promoción, estudios, investigación, formación, eventos, etc.) </t>
  </si>
  <si>
    <t>Acta Final de Ejecución; Documentación gráfica de la inversión; Acta de visita durante la ejecución de inversiones en activos no duraderos (promoción, estudios, investigación, formación, eventos, etc.); Documentación gráfica proyecto ; Memoria, Programa de Contenidos, Titulo,y otra documentación justificativa de la acción formativa; Material promocional y/o divulgativo y/o Estudios producidos con motivo del proyecto.</t>
  </si>
  <si>
    <t>Acta Final de Ejecución; Documentación gráfica de la inversión.</t>
  </si>
  <si>
    <t>Memoria; Acta de no inicio; Documentación Gráfica de la ubicación.</t>
  </si>
  <si>
    <t>Acta Final de Ejecución; Documentación gráfica de la inversión. Facturas, Justificantes de pago y apuntes contables.</t>
  </si>
  <si>
    <t>Se valora la cualificación medioambiental recibida y/o la formación impartida por la persona solicitante. Periodo elegible para puntuar: Computa hasta el momento de la solicitud de pago.</t>
  </si>
  <si>
    <t>Memoria; Acta de no inicio; Documentación gráfica de la ubicación. Escrituras de constitución de sociedades mercantiles; Documento de alta en seguridad social; Declaración censal de la persona autónoma.</t>
  </si>
  <si>
    <t>Acta final de ejecución. Documentación gráfica de la inversión; Facturas, Justificantes de Pago y apuntes contables. Escrituras de constitución de sociedades mercantiles si se hubieran modificado.</t>
  </si>
  <si>
    <t>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Actividades de Promoción, Estudios y Publicaciones: Material promocional y/o divulgativo y/o Estudios producidos con motivo del proyecto.</t>
  </si>
  <si>
    <t>Memoria; Acta de no inicio; Documentación Gráfica de la ubicación; Escrituras de Constitución de sociedades mercantiles; Documento de alta en seguridad social; Declaración censal de la persona autónoma.</t>
  </si>
  <si>
    <t>Acta final de ejecución. Documentación gráfica de la inversión; Facturas, Justificantes de pago y apuntes contables. Escrituras de constitución de sociedades mercantiles si se hubieran modificado.</t>
  </si>
  <si>
    <t>Memoria; Documentación acreditativa de pertenencia a la organización o entidad a la que está asociada.</t>
  </si>
  <si>
    <t>Documentación acreditativa de pertenencia a la organización o entidad a la que está asociada.</t>
  </si>
  <si>
    <t>Acta final de ejecución; Documentación gráfica de la inversión; Licencia de actividad; Facturas, justificantes de pago y apuntes contables.</t>
  </si>
  <si>
    <t>Acreditación documental y/o física de los elementos innovadores valorados en Informe Justificativo aportado por la persona beneficiara en Trámite de Audiencia.</t>
  </si>
  <si>
    <t xml:space="preserve">Memoria; Tabla de elementos innovadores descrita en el apartado 5.3 del epígrafe 5 de la EDL; Informe de los elementos innovadores justificados por la persona solicitante. </t>
  </si>
  <si>
    <t>Memoria; Tabla de necesidades prioritarias descrita en el apartado 5.1 del epígrafe 5 de la EDL; Informe de las necesidades prioritarias justificadas por la persona solicitante.</t>
  </si>
  <si>
    <t>Acreditación documental y/o física de las necesidades valoradas en Informe Justificativo aportado por la persona beneficiara en Trámite de Audiencia.</t>
  </si>
  <si>
    <t>• Informe justificativo de los elementos innovadores valorados.</t>
  </si>
  <si>
    <t>• Informe justificativo del encuadramiento en alguna de las iniciativas innovadoras de la EDL.</t>
  </si>
  <si>
    <t>• Informe justificativo de las necesidades prioritarias valoradas.</t>
  </si>
  <si>
    <t>•  Informe de la consideración de servicio de proximidad justificado por la persona solicitante.</t>
  </si>
  <si>
    <t>•  Informe justificativo de la consideración de servicio de proximidad.</t>
  </si>
  <si>
    <t>•  Informe justificativo del impacto en el colectivo concreto.</t>
  </si>
  <si>
    <t>Memoria; Acta de no inicio; Documentación gráfica de la ubicación.</t>
  </si>
  <si>
    <t>• DNI de las personas que componen el órgano de decisión</t>
  </si>
  <si>
    <t>• Documentación acreditativa de pertenencia a la Entidad a la que está asociada</t>
  </si>
  <si>
    <t>• Documento justificativo de ubicación del domicilio social de la entidad a la que está asociada.</t>
  </si>
  <si>
    <t>• Documentación acreditativa de pertenencia a la Entidad a la que está asociada; Estatutos o Escrituras de Constitución o Certificado de la Entidad a la que está asociada donde se pueda comprobar los Objetivos transversales citados.</t>
  </si>
  <si>
    <t>• Documentación justificativa de la participación en las acciones referida</t>
  </si>
  <si>
    <t>• Cursos y Talleres Formativos, Eventos y Actos Informativos: Certificado y/o Titulo acreditativo de la acción recibida o impartida, emitido por la Institución o Entidad organizadora.
Si además, la acción es organizada por la persona solicitante y se realiza con posterioridad al trámite de audiencia,se practicará una comprobación directa por el instructor del procedimiento mediante acta de visita durante la celebración de la misma.
•  Actividades de Promoción, Estudios y Publicaciones: Material promocional y/o divulgativo y/o Estudios producidos con motivo del proyecto.</t>
  </si>
  <si>
    <t>• Convenio de Practicas y Certificación Centro Docente acreditativo</t>
  </si>
  <si>
    <t>• Documentación y/o cualquier otro elemento justificativo de acciónes realizadas.</t>
  </si>
  <si>
    <t xml:space="preserve">• Plan de Igualdad
• Conciliación: Documentación y/o cualquier otro elemento justificativo de la Efectiva Conciliación  
• Convenio de Practicas y Certificación Centro Docente acreditativo </t>
  </si>
  <si>
    <t>• Documentación y/o cualquier otro elemento justificativo del elemento valorado</t>
  </si>
  <si>
    <t xml:space="preserve">• Certificado y/o Titulo acreditativo de la formación recibida o impartida, emitido por la Institución o Entidad organizadora. 
</t>
  </si>
  <si>
    <t xml:space="preserve">• Certificado de la empresa suministradora justificativo del elemento valorado o Certificado de Institución de Certificación Oficial o Informe de Consultor Independiente que acredite. </t>
  </si>
  <si>
    <t>• Certificado de la empresa suministradora justificativo del elemento valorado o Certificado de Institución de Certificación Oficial o Informe de Consultor Independiente que acredite.</t>
  </si>
  <si>
    <t>• Certificado de la empresa suministradora, Institución de certificación Oficial, o informe de Consultor independiente que acredite el criterio valorado.</t>
  </si>
  <si>
    <t>ANEXO-I: SERVICIOS DE PROXIMIDAD EN CRITERIO DE SELECCIÓN Nº 22 “ACCESO Y CALIDAD DE LOS S. DE PROXIMIDAD”</t>
  </si>
  <si>
    <t>PROGRAMA DE INTERVENCIÓN PARA LA ADECUACIÓN Y FOMENTO DE LOS RECURSOS PÚBLICOS MUNICIPALES</t>
  </si>
  <si>
    <t xml:space="preserve">  GDR: JA07  Convocatoria: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</si>
</sst>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0\ &quot;€&quot;"/>
    <numFmt numFmtId="167" formatCode="0_ ;\-0\ "/>
  </numFmts>
  <fonts count="54" x14ac:knownFonts="1">
    <font>
      <sz val="11"/>
      <color theme="1"/>
      <name val="Calibri"/>
      <family val="2"/>
      <scheme val="minor"/>
    </font>
    <font>
      <sz val="10"/>
      <name val="MS Sans Serif"/>
      <family val="2"/>
    </font>
    <font>
      <sz val="10"/>
      <name val="Arial"/>
      <family val="2"/>
    </font>
    <font>
      <sz val="11"/>
      <color theme="1"/>
      <name val="Calibri"/>
      <family val="2"/>
      <scheme val="minor"/>
    </font>
    <font>
      <sz val="8"/>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b/>
      <sz val="10"/>
      <color theme="1"/>
      <name val="NewsGotT"/>
    </font>
    <font>
      <sz val="10"/>
      <color rgb="FF252525"/>
      <name val="NewsGotT"/>
    </font>
    <font>
      <sz val="8"/>
      <color theme="0"/>
      <name val="Calibri"/>
      <family val="2"/>
      <scheme val="minor"/>
    </font>
    <font>
      <b/>
      <sz val="11"/>
      <color theme="1"/>
      <name val="Calibri"/>
      <family val="2"/>
      <scheme val="minor"/>
    </font>
    <font>
      <sz val="9"/>
      <color theme="1"/>
      <name val="Calibri"/>
      <family val="2"/>
      <scheme val="minor"/>
    </font>
    <font>
      <i/>
      <sz val="8"/>
      <color theme="1"/>
      <name val="Calibri"/>
      <family val="2"/>
      <scheme val="minor"/>
    </font>
    <font>
      <sz val="10"/>
      <color theme="0" tint="-0.499984740745262"/>
      <name val="Calibri"/>
      <family val="2"/>
      <scheme val="minor"/>
    </font>
    <font>
      <sz val="10"/>
      <name val="Calibri"/>
      <family val="2"/>
      <scheme val="minor"/>
    </font>
    <font>
      <i/>
      <sz val="8"/>
      <name val="Calibri"/>
      <family val="2"/>
      <scheme val="minor"/>
    </font>
    <font>
      <sz val="11"/>
      <color rgb="FFFF0000"/>
      <name val="Calibri"/>
      <family val="2"/>
      <scheme val="minor"/>
    </font>
    <font>
      <sz val="11"/>
      <color theme="0" tint="-0.499984740745262"/>
      <name val="Calibri"/>
      <family val="2"/>
      <scheme val="minor"/>
    </font>
    <font>
      <sz val="6"/>
      <color rgb="FFFF0000"/>
      <name val="Calibri"/>
      <family val="2"/>
      <scheme val="minor"/>
    </font>
    <font>
      <sz val="8"/>
      <color rgb="FFFFFF00"/>
      <name val="Calibri"/>
      <family val="2"/>
      <scheme val="minor"/>
    </font>
    <font>
      <sz val="8"/>
      <name val="Calibri"/>
      <family val="2"/>
      <scheme val="minor"/>
    </font>
    <font>
      <sz val="9"/>
      <color rgb="FFFFFF00"/>
      <name val="Calibri"/>
      <family val="2"/>
      <scheme val="minor"/>
    </font>
    <font>
      <sz val="11"/>
      <name val="Calibri"/>
      <family val="2"/>
      <scheme val="minor"/>
    </font>
    <font>
      <sz val="9"/>
      <color theme="0"/>
      <name val="Calibri"/>
      <family val="2"/>
      <scheme val="minor"/>
    </font>
    <font>
      <b/>
      <sz val="9"/>
      <name val="Calibri"/>
      <family val="2"/>
      <scheme val="minor"/>
    </font>
    <font>
      <b/>
      <sz val="8"/>
      <name val="Calibri"/>
      <family val="2"/>
      <scheme val="minor"/>
    </font>
    <font>
      <b/>
      <sz val="11"/>
      <name val="Calibri"/>
      <family val="2"/>
      <scheme val="minor"/>
    </font>
    <font>
      <b/>
      <sz val="8"/>
      <color theme="0"/>
      <name val="Calibri"/>
      <family val="2"/>
      <scheme val="minor"/>
    </font>
    <font>
      <b/>
      <sz val="10"/>
      <name val="Calibri"/>
      <family val="2"/>
      <scheme val="minor"/>
    </font>
    <font>
      <sz val="11"/>
      <color rgb="FFFFFF00"/>
      <name val="Calibri"/>
      <family val="2"/>
      <scheme val="minor"/>
    </font>
    <font>
      <sz val="10"/>
      <color theme="0"/>
      <name val="Calibri"/>
      <family val="2"/>
      <scheme val="minor"/>
    </font>
    <font>
      <sz val="10"/>
      <color rgb="FFFFFF00"/>
      <name val="Calibri"/>
      <family val="2"/>
      <scheme val="minor"/>
    </font>
    <font>
      <b/>
      <sz val="12"/>
      <color theme="0"/>
      <name val="Calibri"/>
      <family val="2"/>
      <scheme val="minor"/>
    </font>
    <font>
      <b/>
      <sz val="9"/>
      <color theme="0"/>
      <name val="Calibri"/>
      <family val="2"/>
      <scheme val="minor"/>
    </font>
    <font>
      <i/>
      <sz val="9"/>
      <name val="Calibri"/>
      <family val="2"/>
      <scheme val="minor"/>
    </font>
    <font>
      <b/>
      <i/>
      <sz val="8"/>
      <color theme="1"/>
      <name val="Calibri"/>
      <family val="2"/>
      <scheme val="minor"/>
    </font>
    <font>
      <b/>
      <sz val="9"/>
      <color theme="1"/>
      <name val="Calibri"/>
      <family val="2"/>
      <scheme val="minor"/>
    </font>
    <font>
      <sz val="9"/>
      <color rgb="FFFF0000"/>
      <name val="Calibri"/>
      <family val="2"/>
      <scheme val="minor"/>
    </font>
    <font>
      <b/>
      <sz val="11"/>
      <color theme="0"/>
      <name val="Calibri"/>
      <family val="2"/>
      <scheme val="minor"/>
    </font>
    <font>
      <b/>
      <sz val="9"/>
      <color rgb="FFFF0000"/>
      <name val="Calibri"/>
      <family val="2"/>
      <scheme val="minor"/>
    </font>
    <font>
      <i/>
      <sz val="9"/>
      <color rgb="FFFF0000"/>
      <name val="Calibri"/>
      <family val="2"/>
      <scheme val="minor"/>
    </font>
    <font>
      <b/>
      <sz val="12"/>
      <color theme="1"/>
      <name val="Calibri"/>
      <family val="2"/>
      <scheme val="minor"/>
    </font>
    <font>
      <b/>
      <sz val="18"/>
      <color theme="0"/>
      <name val="Calibri"/>
      <family val="2"/>
      <scheme val="minor"/>
    </font>
    <font>
      <b/>
      <sz val="16"/>
      <name val="Calibri"/>
      <family val="2"/>
      <scheme val="minor"/>
    </font>
    <font>
      <b/>
      <sz val="14"/>
      <color theme="1"/>
      <name val="Calibri"/>
      <family val="2"/>
      <scheme val="minor"/>
    </font>
    <font>
      <b/>
      <sz val="8"/>
      <color theme="1"/>
      <name val="Calibri"/>
      <family val="2"/>
      <scheme val="minor"/>
    </font>
    <font>
      <b/>
      <sz val="16"/>
      <color theme="0"/>
      <name val="Calibri"/>
      <family val="2"/>
      <scheme val="minor"/>
    </font>
    <font>
      <sz val="5"/>
      <color rgb="FFFF0000"/>
      <name val="Calibri"/>
      <family val="2"/>
      <scheme val="minor"/>
    </font>
    <font>
      <sz val="5"/>
      <color theme="0"/>
      <name val="Calibri"/>
      <family val="2"/>
      <scheme val="minor"/>
    </font>
    <font>
      <sz val="9"/>
      <name val="Calibri"/>
      <family val="2"/>
      <scheme val="minor"/>
    </font>
    <font>
      <sz val="8"/>
      <color indexed="8"/>
      <name val="Calibri"/>
      <family val="2"/>
      <scheme val="minor"/>
    </font>
    <font>
      <b/>
      <sz val="11"/>
      <color rgb="FFFFFFFF"/>
      <name val="Calibri"/>
      <family val="2"/>
      <scheme val="minor"/>
    </font>
    <font>
      <b/>
      <sz val="10"/>
      <color theme="0"/>
      <name val="Calibri"/>
      <family val="2"/>
      <scheme val="minor"/>
    </font>
  </fonts>
  <fills count="21">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663300"/>
        <bgColor indexed="64"/>
      </patternFill>
    </fill>
  </fills>
  <borders count="17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rgb="FFFFFFFF"/>
      </right>
      <top/>
      <bottom style="medium">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medium">
        <color theme="0"/>
      </right>
      <top style="thin">
        <color theme="0"/>
      </top>
      <bottom/>
      <diagonal/>
    </border>
    <border>
      <left/>
      <right style="medium">
        <color theme="0"/>
      </right>
      <top style="thin">
        <color theme="0"/>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ck">
        <color rgb="FF00B050"/>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thin">
        <color rgb="FF000000"/>
      </left>
      <right/>
      <top style="thin">
        <color rgb="FF000000"/>
      </top>
      <bottom style="thin">
        <color rgb="FF000000"/>
      </bottom>
      <diagonal/>
    </border>
    <border>
      <left style="thick">
        <color theme="9" tint="-0.499984740745262"/>
      </left>
      <right style="thick">
        <color theme="9" tint="-0.499984740745262"/>
      </right>
      <top style="thick">
        <color theme="9" tint="-0.499984740745262"/>
      </top>
      <bottom style="thick">
        <color theme="9" tint="-0.499984740745262"/>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theme="0"/>
      </right>
      <top style="medium">
        <color theme="0"/>
      </top>
      <bottom style="medium">
        <color theme="0"/>
      </bottom>
      <diagonal/>
    </border>
    <border>
      <left style="medium">
        <color theme="9" tint="0.59996337778862885"/>
      </left>
      <right style="medium">
        <color theme="9" tint="0.59996337778862885"/>
      </right>
      <top style="medium">
        <color theme="9" tint="0.59996337778862885"/>
      </top>
      <bottom style="medium">
        <color theme="9" tint="0.59996337778862885"/>
      </bottom>
      <diagonal/>
    </border>
    <border>
      <left style="medium">
        <color theme="9" tint="0.79998168889431442"/>
      </left>
      <right style="medium">
        <color theme="9" tint="0.79998168889431442"/>
      </right>
      <top style="medium">
        <color theme="9" tint="0.59996337778862885"/>
      </top>
      <bottom style="medium">
        <color theme="9" tint="0.79998168889431442"/>
      </bottom>
      <diagonal/>
    </border>
    <border>
      <left style="medium">
        <color theme="9" tint="0.79998168889431442"/>
      </left>
      <right style="medium">
        <color theme="9" tint="0.79995117038483843"/>
      </right>
      <top style="medium">
        <color theme="9" tint="0.59996337778862885"/>
      </top>
      <bottom style="medium">
        <color theme="9" tint="0.79995117038483843"/>
      </bottom>
      <diagonal/>
    </border>
    <border>
      <left style="medium">
        <color theme="9" tint="0.59996337778862885"/>
      </left>
      <right style="medium">
        <color theme="9" tint="0.59996337778862885"/>
      </right>
      <top/>
      <bottom style="medium">
        <color theme="9" tint="0.59996337778862885"/>
      </bottom>
      <diagonal/>
    </border>
    <border>
      <left style="medium">
        <color theme="0"/>
      </left>
      <right/>
      <top/>
      <bottom style="medium">
        <color theme="0"/>
      </bottom>
      <diagonal/>
    </border>
    <border>
      <left style="thin">
        <color theme="0"/>
      </left>
      <right/>
      <top style="thin">
        <color theme="0"/>
      </top>
      <bottom style="thin">
        <color theme="0"/>
      </bottom>
      <diagonal/>
    </border>
    <border>
      <left/>
      <right/>
      <top style="medium">
        <color theme="0"/>
      </top>
      <bottom style="medium">
        <color theme="0"/>
      </bottom>
      <diagonal/>
    </border>
    <border>
      <left style="medium">
        <color theme="0"/>
      </left>
      <right/>
      <top style="medium">
        <color theme="0"/>
      </top>
      <bottom/>
      <diagonal/>
    </border>
    <border>
      <left/>
      <right/>
      <top/>
      <bottom style="medium">
        <color theme="0"/>
      </bottom>
      <diagonal/>
    </border>
    <border>
      <left/>
      <right/>
      <top style="thick">
        <color theme="9" tint="-0.499984740745262"/>
      </top>
      <bottom style="thick">
        <color theme="9" tint="-0.499984740745262"/>
      </bottom>
      <diagonal/>
    </border>
    <border>
      <left/>
      <right/>
      <top style="thin">
        <color rgb="FF000000"/>
      </top>
      <bottom style="thin">
        <color rgb="FF000000"/>
      </bottom>
      <diagonal/>
    </border>
    <border>
      <left style="medium">
        <color theme="0"/>
      </left>
      <right style="medium">
        <color theme="0"/>
      </right>
      <top style="medium">
        <color theme="0"/>
      </top>
      <bottom/>
      <diagonal/>
    </border>
    <border>
      <left/>
      <right/>
      <top style="medium">
        <color indexed="64"/>
      </top>
      <bottom style="thin">
        <color rgb="FF000000"/>
      </bottom>
      <diagonal/>
    </border>
    <border>
      <left/>
      <right/>
      <top style="medium">
        <color theme="0"/>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medium">
        <color theme="9" tint="0.59996337778862885"/>
      </left>
      <right/>
      <top style="medium">
        <color theme="9" tint="0.59996337778862885"/>
      </top>
      <bottom style="medium">
        <color theme="9" tint="0.59996337778862885"/>
      </bottom>
      <diagonal/>
    </border>
    <border>
      <left/>
      <right style="medium">
        <color theme="9" tint="0.59996337778862885"/>
      </right>
      <top style="medium">
        <color theme="9" tint="0.59996337778862885"/>
      </top>
      <bottom style="medium">
        <color theme="9" tint="0.59996337778862885"/>
      </bottom>
      <diagonal/>
    </border>
    <border>
      <left/>
      <right/>
      <top style="medium">
        <color theme="9" tint="0.59996337778862885"/>
      </top>
      <bottom style="medium">
        <color theme="9" tint="0.59996337778862885"/>
      </bottom>
      <diagonal/>
    </border>
    <border>
      <left/>
      <right style="medium">
        <color theme="6" tint="0.59996337778862885"/>
      </right>
      <top style="medium">
        <color theme="0"/>
      </top>
      <bottom style="medium">
        <color theme="0"/>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theme="0"/>
      </top>
      <bottom style="medium">
        <color theme="9" tint="0.59996337778862885"/>
      </bottom>
      <diagonal/>
    </border>
    <border>
      <left style="medium">
        <color theme="0"/>
      </left>
      <right/>
      <top style="medium">
        <color theme="9" tint="0.59996337778862885"/>
      </top>
      <bottom style="medium">
        <color theme="9" tint="0.59996337778862885"/>
      </bottom>
      <diagonal/>
    </border>
    <border>
      <left style="medium">
        <color theme="0"/>
      </left>
      <right/>
      <top style="medium">
        <color theme="0"/>
      </top>
      <bottom style="medium">
        <color theme="9" tint="0.59996337778862885"/>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rgb="FF000000"/>
      </bottom>
      <diagonal/>
    </border>
    <border>
      <left style="medium">
        <color indexed="64"/>
      </left>
      <right/>
      <top style="medium">
        <color indexed="64"/>
      </top>
      <bottom style="thin">
        <color rgb="FF000000"/>
      </bottom>
      <diagonal/>
    </border>
    <border>
      <left style="thin">
        <color indexed="64"/>
      </left>
      <right/>
      <top/>
      <bottom/>
      <diagonal/>
    </border>
    <border>
      <left/>
      <right style="medium">
        <color indexed="64"/>
      </right>
      <top/>
      <bottom style="medium">
        <color indexed="64"/>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9" tint="0.59996337778862885"/>
      </bottom>
      <diagonal/>
    </border>
    <border>
      <left/>
      <right style="medium">
        <color indexed="64"/>
      </right>
      <top style="medium">
        <color theme="9" tint="0.59996337778862885"/>
      </top>
      <bottom style="medium">
        <color theme="9" tint="0.59996337778862885"/>
      </bottom>
      <diagonal/>
    </border>
    <border>
      <left style="medium">
        <color indexed="64"/>
      </left>
      <right/>
      <top/>
      <bottom style="medium">
        <color theme="0"/>
      </bottom>
      <diagonal/>
    </border>
    <border>
      <left style="medium">
        <color theme="0"/>
      </left>
      <right style="medium">
        <color indexed="64"/>
      </right>
      <top style="medium">
        <color theme="0"/>
      </top>
      <bottom style="medium">
        <color theme="0"/>
      </bottom>
      <diagonal/>
    </border>
    <border>
      <left style="medium">
        <color theme="9" tint="0.59996337778862885"/>
      </left>
      <right style="medium">
        <color indexed="64"/>
      </right>
      <top/>
      <bottom style="medium">
        <color theme="9" tint="0.59996337778862885"/>
      </bottom>
      <diagonal/>
    </border>
    <border>
      <left style="medium">
        <color theme="9" tint="0.79998168889431442"/>
      </left>
      <right style="medium">
        <color indexed="64"/>
      </right>
      <top style="medium">
        <color theme="9" tint="0.59996337778862885"/>
      </top>
      <bottom style="medium">
        <color theme="9" tint="0.79998168889431442"/>
      </bottom>
      <diagonal/>
    </border>
    <border>
      <left style="medium">
        <color theme="0"/>
      </left>
      <right/>
      <top style="medium">
        <color theme="0"/>
      </top>
      <bottom style="medium">
        <color indexed="64"/>
      </bottom>
      <diagonal/>
    </border>
    <border>
      <left/>
      <right style="medium">
        <color theme="6" tint="0.59996337778862885"/>
      </right>
      <top style="medium">
        <color theme="0"/>
      </top>
      <bottom style="medium">
        <color indexed="64"/>
      </bottom>
      <diagonal/>
    </border>
    <border>
      <left style="medium">
        <color theme="9" tint="0.79998168889431442"/>
      </left>
      <right style="medium">
        <color theme="9" tint="0.79998168889431442"/>
      </right>
      <top style="medium">
        <color theme="9" tint="0.59996337778862885"/>
      </top>
      <bottom style="medium">
        <color indexed="64"/>
      </bottom>
      <diagonal/>
    </border>
    <border>
      <left style="medium">
        <color theme="9" tint="0.59996337778862885"/>
      </left>
      <right/>
      <top style="medium">
        <color theme="9" tint="0.59996337778862885"/>
      </top>
      <bottom style="medium">
        <color indexed="64"/>
      </bottom>
      <diagonal/>
    </border>
    <border>
      <left/>
      <right/>
      <top style="medium">
        <color theme="9" tint="0.59996337778862885"/>
      </top>
      <bottom style="medium">
        <color indexed="64"/>
      </bottom>
      <diagonal/>
    </border>
    <border>
      <left/>
      <right style="medium">
        <color indexed="64"/>
      </right>
      <top style="medium">
        <color theme="9" tint="0.59996337778862885"/>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style="medium">
        <color indexed="64"/>
      </top>
      <bottom style="thin">
        <color theme="0"/>
      </bottom>
      <diagonal/>
    </border>
    <border>
      <left style="medium">
        <color theme="0"/>
      </left>
      <right style="medium">
        <color indexed="64"/>
      </right>
      <top/>
      <bottom style="medium">
        <color theme="0"/>
      </bottom>
      <diagonal/>
    </border>
    <border>
      <left/>
      <right style="medium">
        <color theme="9" tint="0.59996337778862885"/>
      </right>
      <top style="medium">
        <color theme="9" tint="0.59996337778862885"/>
      </top>
      <bottom style="medium">
        <color indexed="64"/>
      </bottom>
      <diagonal/>
    </border>
    <border>
      <left style="medium">
        <color theme="9" tint="0.59996337778862885"/>
      </left>
      <right style="medium">
        <color theme="9" tint="0.59996337778862885"/>
      </right>
      <top style="medium">
        <color theme="9" tint="0.59996337778862885"/>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style="medium">
        <color indexed="64"/>
      </right>
      <top style="medium">
        <color indexed="64"/>
      </top>
      <bottom style="medium">
        <color theme="0"/>
      </bottom>
      <diagonal/>
    </border>
    <border>
      <left style="medium">
        <color theme="9" tint="0.59996337778862885"/>
      </left>
      <right style="medium">
        <color theme="9" tint="0.59996337778862885"/>
      </right>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indexed="64"/>
      </top>
      <bottom/>
      <diagonal/>
    </border>
    <border>
      <left style="medium">
        <color indexed="64"/>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9" tint="0.59996337778862885"/>
      </left>
      <right style="medium">
        <color indexed="64"/>
      </right>
      <top style="medium">
        <color theme="9" tint="0.59996337778862885"/>
      </top>
      <bottom style="medium">
        <color theme="9" tint="0.59996337778862885"/>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top/>
      <bottom/>
      <diagonal/>
    </border>
    <border>
      <left style="medium">
        <color theme="9"/>
      </left>
      <right style="medium">
        <color theme="9"/>
      </right>
      <top/>
      <bottom/>
      <diagonal/>
    </border>
    <border>
      <left style="medium">
        <color theme="0"/>
      </left>
      <right style="medium">
        <color indexed="64"/>
      </right>
      <top/>
      <bottom/>
      <diagonal/>
    </border>
    <border>
      <left style="medium">
        <color theme="9" tint="0.59996337778862885"/>
      </left>
      <right/>
      <top style="medium">
        <color theme="9" tint="0.59996337778862885"/>
      </top>
      <bottom/>
      <diagonal/>
    </border>
    <border>
      <left/>
      <right/>
      <top style="medium">
        <color theme="9" tint="0.59996337778862885"/>
      </top>
      <bottom/>
      <diagonal/>
    </border>
    <border>
      <left style="medium">
        <color theme="9" tint="0.59996337778862885"/>
      </left>
      <right style="medium">
        <color theme="9" tint="0.59996337778862885"/>
      </right>
      <top style="medium">
        <color theme="9" tint="0.59996337778862885"/>
      </top>
      <bottom/>
      <diagonal/>
    </border>
    <border>
      <left style="medium">
        <color theme="0"/>
      </left>
      <right style="medium">
        <color indexed="64"/>
      </right>
      <top style="medium">
        <color theme="0"/>
      </top>
      <bottom/>
      <diagonal/>
    </border>
    <border>
      <left style="medium">
        <color indexed="64"/>
      </left>
      <right/>
      <top style="thin">
        <color theme="0"/>
      </top>
      <bottom style="thin">
        <color theme="0"/>
      </bottom>
      <diagonal/>
    </border>
    <border>
      <left/>
      <right/>
      <top style="thin">
        <color theme="0"/>
      </top>
      <bottom style="thin">
        <color theme="0"/>
      </bottom>
      <diagonal/>
    </border>
    <border>
      <left style="medium">
        <color theme="0"/>
      </left>
      <right/>
      <top style="thin">
        <color theme="0"/>
      </top>
      <bottom style="thin">
        <color theme="0"/>
      </bottom>
      <diagonal/>
    </border>
    <border>
      <left style="medium">
        <color theme="9"/>
      </left>
      <right style="medium">
        <color theme="9"/>
      </right>
      <top style="thin">
        <color theme="0"/>
      </top>
      <bottom style="thin">
        <color theme="0"/>
      </bottom>
      <diagonal/>
    </border>
    <border>
      <left style="medium">
        <color theme="0"/>
      </left>
      <right style="medium">
        <color indexed="64"/>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ck">
        <color theme="9" tint="-0.499984740745262"/>
      </right>
      <top style="thick">
        <color theme="9" tint="-0.499984740745262"/>
      </top>
      <bottom/>
      <diagonal/>
    </border>
    <border>
      <left style="thick">
        <color theme="9" tint="-0.499984740745262"/>
      </left>
      <right style="thick">
        <color theme="9" tint="-0.499984740745262"/>
      </right>
      <top/>
      <bottom style="thick">
        <color theme="9" tint="-0.499984740745262"/>
      </bottom>
      <diagonal/>
    </border>
    <border>
      <left style="thin">
        <color theme="9" tint="-0.499984740745262"/>
      </left>
      <right style="thin">
        <color theme="9" tint="-0.499984740745262"/>
      </right>
      <top style="thick">
        <color theme="9" tint="-0.499984740745262"/>
      </top>
      <bottom style="thin">
        <color theme="9" tint="-0.499984740745262"/>
      </bottom>
      <diagonal/>
    </border>
    <border>
      <left style="thick">
        <color auto="1"/>
      </left>
      <right style="thick">
        <color auto="1"/>
      </right>
      <top style="thick">
        <color auto="1"/>
      </top>
      <bottom style="thick">
        <color auto="1"/>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theme="1"/>
      </left>
      <right style="thick">
        <color theme="1"/>
      </right>
      <top style="thick">
        <color theme="1"/>
      </top>
      <bottom style="thick">
        <color theme="1"/>
      </bottom>
      <diagonal/>
    </border>
    <border>
      <left style="thick">
        <color theme="9" tint="-0.499984740745262"/>
      </left>
      <right style="thick">
        <color theme="9" tint="-0.499984740745262"/>
      </right>
      <top style="thick">
        <color theme="9" tint="-0.499984740745262"/>
      </top>
      <bottom/>
      <diagonal/>
    </border>
    <border>
      <left style="medium">
        <color theme="9" tint="0.79998168889431442"/>
      </left>
      <right style="medium">
        <color theme="9" tint="0.79998168889431442"/>
      </right>
      <top style="medium">
        <color theme="9" tint="0.59996337778862885"/>
      </top>
      <bottom/>
      <diagonal/>
    </border>
    <border>
      <left style="medium">
        <color theme="0"/>
      </left>
      <right style="medium">
        <color theme="0"/>
      </right>
      <top/>
      <bottom style="medium">
        <color theme="0"/>
      </bottom>
      <diagonal/>
    </border>
    <border>
      <left/>
      <right style="medium">
        <color theme="0"/>
      </right>
      <top style="medium">
        <color theme="0"/>
      </top>
      <bottom style="medium">
        <color indexed="64"/>
      </bottom>
      <diagonal/>
    </border>
    <border>
      <left style="thick">
        <color theme="9" tint="-0.499984740745262"/>
      </left>
      <right style="thick">
        <color theme="9" tint="-0.499984740745262"/>
      </right>
      <top style="thick">
        <color theme="1"/>
      </top>
      <bottom style="thick">
        <color theme="9" tint="-0.499984740745262"/>
      </bottom>
      <diagonal/>
    </border>
    <border>
      <left/>
      <right style="thick">
        <color theme="1"/>
      </right>
      <top style="thick">
        <color theme="1"/>
      </top>
      <bottom style="thick">
        <color theme="1"/>
      </bottom>
      <diagonal/>
    </border>
    <border>
      <left style="thick">
        <color theme="1"/>
      </left>
      <right/>
      <top style="thick">
        <color theme="1"/>
      </top>
      <bottom style="thick">
        <color theme="1"/>
      </bottom>
      <diagonal/>
    </border>
    <border>
      <left style="thick">
        <color theme="9" tint="-0.499984740745262"/>
      </left>
      <right/>
      <top/>
      <bottom style="medium">
        <color indexed="64"/>
      </bottom>
      <diagonal/>
    </border>
    <border>
      <left/>
      <right style="thick">
        <color theme="9" tint="-0.499984740745262"/>
      </right>
      <top/>
      <bottom style="medium">
        <color indexed="64"/>
      </bottom>
      <diagonal/>
    </border>
    <border>
      <left style="thick">
        <color theme="9" tint="-0.499984740745262"/>
      </left>
      <right style="thick">
        <color theme="9" tint="-0.499984740745262"/>
      </right>
      <top style="thick">
        <color auto="1"/>
      </top>
      <bottom style="thick">
        <color theme="9" tint="-0.499984740745262"/>
      </bottom>
      <diagonal/>
    </border>
    <border>
      <left style="thick">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medium">
        <color theme="9" tint="-0.499984740745262"/>
      </right>
      <top style="medium">
        <color theme="9" tint="-0.499984740745262"/>
      </top>
      <bottom style="medium">
        <color indexed="64"/>
      </bottom>
      <diagonal/>
    </border>
    <border>
      <left style="medium">
        <color theme="9" tint="-0.499984740745262"/>
      </left>
      <right style="thick">
        <color theme="9" tint="-0.499984740745262"/>
      </right>
      <top style="medium">
        <color theme="9" tint="-0.499984740745262"/>
      </top>
      <bottom style="medium">
        <color indexed="64"/>
      </bottom>
      <diagonal/>
    </border>
    <border>
      <left style="medium">
        <color indexed="64"/>
      </left>
      <right style="thin">
        <color auto="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ck">
        <color rgb="FF00B050"/>
      </left>
      <right/>
      <top style="medium">
        <color theme="0"/>
      </top>
      <bottom style="medium">
        <color theme="0"/>
      </bottom>
      <diagonal/>
    </border>
    <border>
      <left style="thin">
        <color rgb="FF000000"/>
      </left>
      <right style="thin">
        <color rgb="FF000000"/>
      </right>
      <top style="medium">
        <color indexed="64"/>
      </top>
      <bottom/>
      <diagonal/>
    </border>
    <border>
      <left style="thin">
        <color rgb="FF000000"/>
      </left>
      <right style="thin">
        <color rgb="FF000000"/>
      </right>
      <top/>
      <bottom style="thin">
        <color rgb="FF000000"/>
      </bottom>
      <diagonal/>
    </border>
    <border>
      <left style="thick">
        <color theme="9" tint="-0.499984740745262"/>
      </left>
      <right style="thick">
        <color theme="9" tint="-0.499984740745262"/>
      </right>
      <top style="thick">
        <color theme="9" tint="-0.499984740745262"/>
      </top>
      <bottom style="medium">
        <color indexed="64"/>
      </bottom>
      <diagonal/>
    </border>
    <border>
      <left style="medium">
        <color indexed="64"/>
      </left>
      <right style="medium">
        <color theme="0"/>
      </right>
      <top style="medium">
        <color theme="0"/>
      </top>
      <bottom/>
      <diagonal/>
    </border>
    <border>
      <left style="medium">
        <color indexed="64"/>
      </left>
      <right style="medium">
        <color theme="0"/>
      </right>
      <top/>
      <bottom style="medium">
        <color theme="0"/>
      </bottom>
      <diagonal/>
    </border>
    <border>
      <left style="medium">
        <color theme="0"/>
      </left>
      <right style="medium">
        <color theme="0"/>
      </right>
      <top/>
      <bottom/>
      <diagonal/>
    </border>
    <border>
      <left style="thick">
        <color theme="9" tint="-0.499984740745262"/>
      </left>
      <right style="thick">
        <color theme="9" tint="-0.499984740745262"/>
      </right>
      <top style="thick">
        <color theme="9" tint="-0.499984740745262"/>
      </top>
      <bottom style="medium">
        <color theme="1"/>
      </bottom>
      <diagonal/>
    </border>
    <border>
      <left/>
      <right/>
      <top/>
      <bottom style="double">
        <color theme="9" tint="-0.499984740745262"/>
      </bottom>
      <diagonal/>
    </border>
    <border>
      <left style="medium">
        <color indexed="64"/>
      </left>
      <right/>
      <top style="medium">
        <color indexed="64"/>
      </top>
      <bottom style="double">
        <color theme="9" tint="-0.499984740745262"/>
      </bottom>
      <diagonal/>
    </border>
    <border>
      <left style="thin">
        <color indexed="64"/>
      </left>
      <right style="thin">
        <color rgb="FF000000"/>
      </right>
      <top style="medium">
        <color indexed="64"/>
      </top>
      <bottom style="double">
        <color theme="9" tint="-0.499984740745262"/>
      </bottom>
      <diagonal/>
    </border>
    <border>
      <left style="thin">
        <color rgb="FF000000"/>
      </left>
      <right style="thin">
        <color rgb="FF000000"/>
      </right>
      <top style="medium">
        <color indexed="64"/>
      </top>
      <bottom style="double">
        <color theme="9" tint="-0.499984740745262"/>
      </bottom>
      <diagonal/>
    </border>
    <border>
      <left style="thin">
        <color rgb="FF000000"/>
      </left>
      <right style="medium">
        <color indexed="64"/>
      </right>
      <top style="medium">
        <color indexed="64"/>
      </top>
      <bottom style="double">
        <color theme="9" tint="-0.499984740745262"/>
      </bottom>
      <diagonal/>
    </border>
    <border>
      <left style="thin">
        <color rgb="FF000000"/>
      </left>
      <right style="thin">
        <color indexed="64"/>
      </right>
      <top style="medium">
        <color indexed="64"/>
      </top>
      <bottom/>
      <diagonal/>
    </border>
    <border>
      <left style="thin">
        <color rgb="FF000000"/>
      </left>
      <right style="thin">
        <color indexed="64"/>
      </right>
      <top/>
      <bottom style="thin">
        <color rgb="FF000000"/>
      </bottom>
      <diagonal/>
    </border>
  </borders>
  <cellStyleXfs count="5">
    <xf numFmtId="0" fontId="0" fillId="0" borderId="0"/>
    <xf numFmtId="16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cellStyleXfs>
  <cellXfs count="609">
    <xf numFmtId="0" fontId="0" fillId="0" borderId="0" xfId="0"/>
    <xf numFmtId="0" fontId="0" fillId="0" borderId="0" xfId="0" applyFont="1" applyProtection="1"/>
    <xf numFmtId="0" fontId="4" fillId="0" borderId="0" xfId="0" applyFont="1" applyProtection="1"/>
    <xf numFmtId="0" fontId="5" fillId="2" borderId="0" xfId="0" applyFont="1" applyFill="1" applyAlignment="1">
      <alignment horizontal="left"/>
    </xf>
    <xf numFmtId="0" fontId="5" fillId="0" borderId="0" xfId="0" applyFont="1"/>
    <xf numFmtId="0" fontId="5" fillId="0" borderId="0" xfId="0" applyFont="1" applyAlignment="1">
      <alignment horizontal="left"/>
    </xf>
    <xf numFmtId="0" fontId="5" fillId="0" borderId="0" xfId="0" quotePrefix="1" applyFont="1"/>
    <xf numFmtId="0" fontId="5" fillId="2" borderId="0" xfId="0" applyFont="1" applyFill="1"/>
    <xf numFmtId="0" fontId="5" fillId="0" borderId="0" xfId="0" applyFont="1" applyAlignment="1">
      <alignment horizontal="right"/>
    </xf>
    <xf numFmtId="165" fontId="5" fillId="0" borderId="0" xfId="1" applyNumberFormat="1" applyFont="1"/>
    <xf numFmtId="0" fontId="6" fillId="0" borderId="11" xfId="0" applyFont="1" applyBorder="1" applyAlignment="1">
      <alignment horizontal="center" vertical="center"/>
    </xf>
    <xf numFmtId="0" fontId="7" fillId="0" borderId="0" xfId="0" applyFont="1" applyAlignment="1">
      <alignment horizontal="left"/>
    </xf>
    <xf numFmtId="0" fontId="7" fillId="0" borderId="0" xfId="0" applyFont="1"/>
    <xf numFmtId="165" fontId="7" fillId="0" borderId="0" xfId="0" applyNumberFormat="1" applyFont="1"/>
    <xf numFmtId="0" fontId="5" fillId="0" borderId="0" xfId="0" applyFont="1" applyAlignment="1">
      <alignment vertical="center"/>
    </xf>
    <xf numFmtId="0" fontId="8" fillId="3" borderId="12" xfId="0" applyFont="1" applyFill="1" applyBorder="1" applyAlignment="1">
      <alignment vertical="top" wrapText="1"/>
    </xf>
    <xf numFmtId="0" fontId="9" fillId="3" borderId="13" xfId="0" applyFont="1" applyFill="1" applyBorder="1" applyAlignment="1">
      <alignment horizontal="center"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vertical="top" wrapText="1"/>
    </xf>
    <xf numFmtId="9" fontId="9" fillId="3" borderId="14" xfId="4" applyFont="1" applyFill="1" applyBorder="1" applyAlignment="1">
      <alignment vertical="top" wrapText="1"/>
    </xf>
    <xf numFmtId="0" fontId="8" fillId="4" borderId="12" xfId="0" applyFont="1" applyFill="1" applyBorder="1" applyAlignment="1">
      <alignment vertical="top" wrapText="1"/>
    </xf>
    <xf numFmtId="0" fontId="9" fillId="4" borderId="13" xfId="0" applyFont="1" applyFill="1" applyBorder="1" applyAlignment="1">
      <alignment horizontal="center"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vertical="top" wrapText="1"/>
    </xf>
    <xf numFmtId="9" fontId="9" fillId="4" borderId="14" xfId="4" applyFont="1" applyFill="1" applyBorder="1" applyAlignment="1">
      <alignment vertical="top" wrapText="1"/>
    </xf>
    <xf numFmtId="14" fontId="5" fillId="0" borderId="0" xfId="0" applyNumberFormat="1" applyFont="1" applyAlignment="1">
      <alignment horizontal="left"/>
    </xf>
    <xf numFmtId="167" fontId="5" fillId="0" borderId="0" xfId="1" applyNumberFormat="1" applyFont="1" applyAlignment="1">
      <alignment horizontal="right"/>
    </xf>
    <xf numFmtId="0" fontId="0" fillId="0" borderId="0" xfId="0" applyFont="1"/>
    <xf numFmtId="0" fontId="11" fillId="0" borderId="0" xfId="0" applyFont="1"/>
    <xf numFmtId="4" fontId="5" fillId="0" borderId="0" xfId="0" applyNumberFormat="1" applyFont="1"/>
    <xf numFmtId="10" fontId="13" fillId="0" borderId="0" xfId="0" applyNumberFormat="1" applyFont="1"/>
    <xf numFmtId="0" fontId="5" fillId="0" borderId="0" xfId="0" applyFont="1" applyAlignment="1" applyProtection="1">
      <alignment horizontal="left"/>
      <protection locked="0"/>
    </xf>
    <xf numFmtId="0" fontId="0" fillId="0" borderId="0" xfId="0" applyFont="1" applyAlignment="1" applyProtection="1">
      <alignment horizontal="left" wrapText="1"/>
      <protection locked="0"/>
    </xf>
    <xf numFmtId="0" fontId="12" fillId="0" borderId="0" xfId="0" applyFont="1" applyAlignment="1" applyProtection="1">
      <alignment wrapText="1"/>
      <protection locked="0"/>
    </xf>
    <xf numFmtId="4" fontId="14" fillId="0" borderId="0" xfId="0" applyNumberFormat="1" applyFont="1" applyAlignment="1" applyProtection="1">
      <alignment horizontal="center"/>
      <protection locked="0"/>
    </xf>
    <xf numFmtId="0" fontId="5" fillId="0" borderId="0" xfId="0" applyFont="1" applyAlignment="1" applyProtection="1">
      <alignment horizontal="left"/>
    </xf>
    <xf numFmtId="0" fontId="12" fillId="0" borderId="0" xfId="0" applyFont="1" applyAlignment="1" applyProtection="1">
      <alignment wrapText="1"/>
    </xf>
    <xf numFmtId="0" fontId="0" fillId="0" borderId="0" xfId="0" applyFont="1" applyAlignment="1" applyProtection="1">
      <alignment vertical="center"/>
    </xf>
    <xf numFmtId="0" fontId="17" fillId="0" borderId="0" xfId="0" applyFont="1" applyProtection="1"/>
    <xf numFmtId="0" fontId="18" fillId="0" borderId="0" xfId="0" applyFont="1" applyAlignment="1" applyProtection="1">
      <alignment horizontal="center"/>
    </xf>
    <xf numFmtId="0" fontId="0" fillId="0" borderId="0" xfId="0" applyFont="1" applyAlignment="1">
      <alignment vertical="center"/>
    </xf>
    <xf numFmtId="0" fontId="19" fillId="0" borderId="0" xfId="0" applyFont="1" applyAlignment="1">
      <alignment horizontal="left"/>
    </xf>
    <xf numFmtId="0" fontId="19" fillId="0" borderId="0" xfId="0" applyFont="1" applyAlignment="1" applyProtection="1">
      <alignment horizontal="left"/>
      <protection locked="0"/>
    </xf>
    <xf numFmtId="0" fontId="10" fillId="9" borderId="22" xfId="0" applyFont="1" applyFill="1" applyBorder="1" applyAlignment="1" applyProtection="1">
      <alignment horizontal="center" wrapText="1"/>
    </xf>
    <xf numFmtId="0" fontId="10" fillId="9" borderId="22" xfId="0" applyFont="1" applyFill="1" applyBorder="1" applyAlignment="1" applyProtection="1">
      <alignment horizontal="left"/>
    </xf>
    <xf numFmtId="0" fontId="20" fillId="9" borderId="22" xfId="0" applyFont="1" applyFill="1" applyBorder="1" applyProtection="1"/>
    <xf numFmtId="0" fontId="21" fillId="9" borderId="22" xfId="0" applyFont="1" applyFill="1" applyBorder="1" applyProtection="1"/>
    <xf numFmtId="0" fontId="23" fillId="9" borderId="22" xfId="0" applyFont="1" applyFill="1" applyBorder="1" applyProtection="1"/>
    <xf numFmtId="0" fontId="24" fillId="9" borderId="22" xfId="0" applyFont="1" applyFill="1" applyBorder="1" applyAlignment="1" applyProtection="1"/>
    <xf numFmtId="0" fontId="26" fillId="9" borderId="22" xfId="0" applyFont="1" applyFill="1" applyBorder="1" applyAlignment="1" applyProtection="1">
      <alignment horizontal="left" vertical="center"/>
    </xf>
    <xf numFmtId="0" fontId="21" fillId="9" borderId="22" xfId="0" applyFont="1" applyFill="1" applyBorder="1" applyAlignment="1" applyProtection="1">
      <alignment horizontal="left" vertical="center" wrapText="1"/>
    </xf>
    <xf numFmtId="0" fontId="25" fillId="9" borderId="22" xfId="0" applyFont="1" applyFill="1" applyBorder="1" applyAlignment="1" applyProtection="1">
      <alignment horizontal="left" vertical="center" wrapText="1"/>
    </xf>
    <xf numFmtId="0" fontId="27" fillId="9" borderId="22" xfId="0" applyFont="1" applyFill="1" applyBorder="1" applyAlignment="1" applyProtection="1">
      <alignment horizontal="left" vertical="center"/>
    </xf>
    <xf numFmtId="0" fontId="20" fillId="9" borderId="22" xfId="0" applyFont="1" applyFill="1" applyBorder="1" applyAlignment="1" applyProtection="1">
      <alignment vertical="top"/>
    </xf>
    <xf numFmtId="0" fontId="22" fillId="9" borderId="22" xfId="0" applyFont="1" applyFill="1" applyBorder="1" applyAlignment="1" applyProtection="1">
      <alignment vertical="center" wrapText="1"/>
    </xf>
    <xf numFmtId="0" fontId="27" fillId="9" borderId="22" xfId="0" applyFont="1" applyFill="1" applyBorder="1" applyProtection="1"/>
    <xf numFmtId="0" fontId="21" fillId="9" borderId="22" xfId="0" applyFont="1" applyFill="1" applyBorder="1" applyAlignment="1" applyProtection="1">
      <alignment vertical="center" wrapText="1"/>
    </xf>
    <xf numFmtId="0" fontId="30" fillId="9" borderId="22" xfId="0" applyFont="1" applyFill="1" applyBorder="1" applyAlignment="1" applyProtection="1">
      <alignment vertical="top"/>
    </xf>
    <xf numFmtId="14" fontId="29" fillId="4" borderId="22" xfId="0" applyNumberFormat="1" applyFont="1" applyFill="1" applyBorder="1" applyAlignment="1" applyProtection="1">
      <alignment horizontal="left" vertical="center" wrapText="1"/>
      <protection locked="0"/>
    </xf>
    <xf numFmtId="4" fontId="31" fillId="9" borderId="22" xfId="0" applyNumberFormat="1" applyFont="1" applyFill="1" applyBorder="1" applyAlignment="1" applyProtection="1"/>
    <xf numFmtId="10" fontId="16" fillId="9" borderId="22" xfId="0" applyNumberFormat="1" applyFont="1" applyFill="1" applyBorder="1" applyAlignment="1" applyProtection="1">
      <alignment horizontal="center"/>
    </xf>
    <xf numFmtId="0" fontId="32" fillId="9" borderId="22" xfId="0" applyFont="1" applyFill="1" applyBorder="1" applyAlignment="1" applyProtection="1">
      <alignment vertical="top"/>
    </xf>
    <xf numFmtId="164" fontId="32" fillId="9" borderId="22" xfId="1" applyFont="1" applyFill="1" applyBorder="1" applyAlignment="1" applyProtection="1">
      <alignment vertical="top"/>
    </xf>
    <xf numFmtId="14" fontId="29" fillId="6" borderId="22" xfId="0" applyNumberFormat="1" applyFont="1" applyFill="1" applyBorder="1" applyAlignment="1" applyProtection="1">
      <alignment horizontal="left" vertical="center" wrapText="1"/>
    </xf>
    <xf numFmtId="0" fontId="28" fillId="10" borderId="19" xfId="0" applyFont="1" applyFill="1" applyBorder="1" applyAlignment="1" applyProtection="1">
      <alignment vertical="center" wrapText="1"/>
    </xf>
    <xf numFmtId="0" fontId="17" fillId="10" borderId="19" xfId="0" applyFont="1" applyFill="1" applyBorder="1" applyProtection="1"/>
    <xf numFmtId="0" fontId="12" fillId="11" borderId="19" xfId="0" applyFont="1" applyFill="1" applyBorder="1" applyAlignment="1" applyProtection="1">
      <alignment vertical="center" wrapText="1"/>
    </xf>
    <xf numFmtId="0" fontId="4" fillId="11" borderId="19" xfId="0" applyFont="1" applyFill="1" applyBorder="1" applyAlignment="1" applyProtection="1">
      <alignment vertical="center" wrapText="1"/>
    </xf>
    <xf numFmtId="0" fontId="12" fillId="12" borderId="19" xfId="0" applyFont="1" applyFill="1" applyBorder="1" applyAlignment="1" applyProtection="1">
      <alignment vertical="center" wrapText="1"/>
    </xf>
    <xf numFmtId="0" fontId="4" fillId="12" borderId="19" xfId="0" applyFont="1" applyFill="1" applyBorder="1" applyAlignment="1" applyProtection="1">
      <alignment vertical="center" wrapText="1"/>
    </xf>
    <xf numFmtId="0" fontId="0" fillId="11" borderId="20" xfId="0" applyFont="1" applyFill="1" applyBorder="1" applyAlignment="1" applyProtection="1">
      <alignment vertical="center" wrapText="1"/>
    </xf>
    <xf numFmtId="0" fontId="0" fillId="12" borderId="20" xfId="0" applyFont="1" applyFill="1" applyBorder="1" applyAlignment="1" applyProtection="1">
      <alignment vertical="center" wrapText="1"/>
    </xf>
    <xf numFmtId="4" fontId="5" fillId="12" borderId="20" xfId="0" applyNumberFormat="1" applyFont="1" applyFill="1" applyBorder="1" applyAlignment="1" applyProtection="1">
      <alignment horizontal="right" vertical="center" wrapText="1"/>
    </xf>
    <xf numFmtId="4" fontId="5" fillId="11" borderId="20" xfId="0" applyNumberFormat="1" applyFont="1" applyFill="1" applyBorder="1" applyAlignment="1" applyProtection="1">
      <alignment horizontal="right" vertical="center" wrapText="1"/>
    </xf>
    <xf numFmtId="4" fontId="5" fillId="4" borderId="27" xfId="0" applyNumberFormat="1" applyFont="1" applyFill="1" applyBorder="1" applyAlignment="1" applyProtection="1">
      <alignment vertical="center" wrapText="1"/>
      <protection locked="0"/>
    </xf>
    <xf numFmtId="10" fontId="16" fillId="5" borderId="27" xfId="0" applyNumberFormat="1" applyFont="1" applyFill="1" applyBorder="1" applyAlignment="1" applyProtection="1">
      <alignment horizontal="right"/>
    </xf>
    <xf numFmtId="10" fontId="35" fillId="5" borderId="27" xfId="0" applyNumberFormat="1" applyFont="1" applyFill="1" applyBorder="1" applyAlignment="1" applyProtection="1">
      <alignment horizontal="right"/>
    </xf>
    <xf numFmtId="4" fontId="5" fillId="4" borderId="28" xfId="0" applyNumberFormat="1" applyFont="1" applyFill="1" applyBorder="1" applyAlignment="1" applyProtection="1">
      <alignment vertical="center" wrapText="1"/>
      <protection locked="0"/>
    </xf>
    <xf numFmtId="10" fontId="16" fillId="4" borderId="29" xfId="0" applyNumberFormat="1" applyFont="1" applyFill="1" applyBorder="1" applyAlignment="1" applyProtection="1">
      <alignment horizontal="right"/>
    </xf>
    <xf numFmtId="10" fontId="35" fillId="4" borderId="28" xfId="4" applyNumberFormat="1" applyFont="1" applyFill="1" applyBorder="1"/>
    <xf numFmtId="4" fontId="5" fillId="4" borderId="30" xfId="0" applyNumberFormat="1" applyFont="1" applyFill="1" applyBorder="1" applyAlignment="1" applyProtection="1">
      <alignment vertical="center" wrapText="1"/>
      <protection locked="0"/>
    </xf>
    <xf numFmtId="4" fontId="7" fillId="13" borderId="20" xfId="0" applyNumberFormat="1" applyFont="1" applyFill="1" applyBorder="1" applyAlignment="1" applyProtection="1">
      <alignment vertical="center" wrapText="1"/>
    </xf>
    <xf numFmtId="4" fontId="7" fillId="14" borderId="19" xfId="0" applyNumberFormat="1" applyFont="1" applyFill="1" applyBorder="1" applyAlignment="1" applyProtection="1">
      <alignment vertical="center" wrapText="1"/>
    </xf>
    <xf numFmtId="10" fontId="36" fillId="14" borderId="19" xfId="4" applyNumberFormat="1" applyFont="1" applyFill="1" applyBorder="1" applyAlignment="1" applyProtection="1">
      <alignment vertical="center" wrapText="1"/>
    </xf>
    <xf numFmtId="4" fontId="37" fillId="14" borderId="19" xfId="0" applyNumberFormat="1" applyFont="1" applyFill="1" applyBorder="1" applyAlignment="1" applyProtection="1">
      <alignment vertical="center" wrapText="1"/>
    </xf>
    <xf numFmtId="4" fontId="11" fillId="13" borderId="20" xfId="0" applyNumberFormat="1" applyFont="1" applyFill="1" applyBorder="1" applyAlignment="1" applyProtection="1">
      <alignment vertical="center" wrapText="1"/>
    </xf>
    <xf numFmtId="0" fontId="22" fillId="9" borderId="22" xfId="0" applyFont="1" applyFill="1" applyBorder="1" applyAlignment="1" applyProtection="1">
      <alignment horizontal="center"/>
    </xf>
    <xf numFmtId="0" fontId="10" fillId="9" borderId="22" xfId="0" applyFont="1" applyFill="1" applyBorder="1" applyAlignment="1" applyProtection="1">
      <alignment horizontal="center"/>
    </xf>
    <xf numFmtId="9" fontId="16" fillId="9" borderId="22" xfId="0" applyNumberFormat="1" applyFont="1" applyFill="1" applyBorder="1" applyAlignment="1" applyProtection="1">
      <alignment horizontal="center"/>
    </xf>
    <xf numFmtId="9" fontId="30" fillId="9" borderId="22" xfId="0" applyNumberFormat="1" applyFont="1" applyFill="1" applyBorder="1" applyAlignment="1" applyProtection="1">
      <alignment vertical="top"/>
    </xf>
    <xf numFmtId="9" fontId="13" fillId="0" borderId="0" xfId="0" applyNumberFormat="1" applyFont="1"/>
    <xf numFmtId="0" fontId="20" fillId="9" borderId="22" xfId="0" applyFont="1" applyFill="1" applyBorder="1" applyAlignment="1" applyProtection="1">
      <alignment vertical="center"/>
    </xf>
    <xf numFmtId="4" fontId="7" fillId="11" borderId="20" xfId="0" applyNumberFormat="1" applyFont="1" applyFill="1" applyBorder="1" applyAlignment="1" applyProtection="1">
      <alignment horizontal="right" vertical="center" wrapText="1"/>
    </xf>
    <xf numFmtId="4" fontId="7" fillId="12" borderId="20" xfId="0" applyNumberFormat="1" applyFont="1" applyFill="1" applyBorder="1" applyAlignment="1" applyProtection="1">
      <alignment horizontal="right" vertical="center" wrapText="1"/>
    </xf>
    <xf numFmtId="0" fontId="38" fillId="0" borderId="0" xfId="0" applyFont="1"/>
    <xf numFmtId="0" fontId="0" fillId="0" borderId="0" xfId="0" applyFont="1" applyAlignment="1">
      <alignment vertical="center" wrapText="1"/>
    </xf>
    <xf numFmtId="9" fontId="16" fillId="4" borderId="27" xfId="0" applyNumberFormat="1" applyFont="1" applyFill="1" applyBorder="1" applyAlignment="1" applyProtection="1">
      <alignment horizontal="right"/>
      <protection locked="0"/>
    </xf>
    <xf numFmtId="9" fontId="16" fillId="4" borderId="29" xfId="0" applyNumberFormat="1" applyFont="1" applyFill="1" applyBorder="1" applyAlignment="1" applyProtection="1">
      <alignment horizontal="right"/>
      <protection locked="0"/>
    </xf>
    <xf numFmtId="0" fontId="38" fillId="0" borderId="0" xfId="0" applyFont="1" applyAlignment="1">
      <alignment vertical="center"/>
    </xf>
    <xf numFmtId="0" fontId="40" fillId="0" borderId="0" xfId="0" applyFont="1"/>
    <xf numFmtId="10" fontId="41" fillId="0" borderId="0" xfId="0" applyNumberFormat="1" applyFont="1"/>
    <xf numFmtId="0" fontId="11" fillId="0" borderId="0" xfId="0" applyFont="1" applyProtection="1"/>
    <xf numFmtId="0" fontId="38" fillId="0" borderId="0" xfId="0" applyFont="1" applyProtection="1"/>
    <xf numFmtId="0" fontId="5" fillId="0" borderId="0" xfId="0" quotePrefix="1" applyFont="1" applyAlignment="1">
      <alignment horizontal="left"/>
    </xf>
    <xf numFmtId="0" fontId="12" fillId="4" borderId="27" xfId="0" applyFont="1" applyFill="1" applyBorder="1" applyAlignment="1" applyProtection="1">
      <alignment horizontal="left" vertical="top" wrapText="1"/>
      <protection locked="0"/>
    </xf>
    <xf numFmtId="0" fontId="4" fillId="4" borderId="27" xfId="0" applyFont="1" applyFill="1" applyBorder="1" applyAlignment="1" applyProtection="1">
      <alignment horizontal="left" vertical="top" wrapText="1"/>
      <protection locked="0"/>
    </xf>
    <xf numFmtId="4" fontId="5" fillId="4" borderId="30" xfId="0" applyNumberFormat="1" applyFont="1" applyFill="1" applyBorder="1" applyAlignment="1" applyProtection="1">
      <alignment vertical="top" wrapText="1"/>
      <protection locked="0"/>
    </xf>
    <xf numFmtId="0" fontId="11" fillId="13" borderId="33" xfId="0" applyFont="1" applyFill="1" applyBorder="1" applyAlignment="1" applyProtection="1">
      <alignment horizontal="left" vertical="top" wrapText="1"/>
    </xf>
    <xf numFmtId="4" fontId="11" fillId="13" borderId="20" xfId="0" applyNumberFormat="1" applyFont="1" applyFill="1" applyBorder="1" applyAlignment="1" applyProtection="1">
      <alignment vertical="top" wrapText="1"/>
    </xf>
    <xf numFmtId="0" fontId="5" fillId="4" borderId="27" xfId="0" applyFont="1" applyFill="1" applyBorder="1" applyAlignment="1" applyProtection="1">
      <alignment horizontal="left" vertical="top" wrapText="1"/>
      <protection locked="0"/>
    </xf>
    <xf numFmtId="0" fontId="7" fillId="13" borderId="33" xfId="0" applyFont="1" applyFill="1" applyBorder="1" applyAlignment="1" applyProtection="1">
      <alignment horizontal="left" vertical="top" wrapText="1"/>
    </xf>
    <xf numFmtId="0" fontId="0" fillId="4" borderId="0" xfId="0" applyFont="1" applyFill="1" applyProtection="1"/>
    <xf numFmtId="0" fontId="12" fillId="0" borderId="0" xfId="0" applyFont="1" applyProtection="1"/>
    <xf numFmtId="0" fontId="4" fillId="0" borderId="0" xfId="0" applyFont="1" applyAlignment="1" applyProtection="1">
      <alignment wrapText="1"/>
    </xf>
    <xf numFmtId="10" fontId="16" fillId="0" borderId="30" xfId="0" applyNumberFormat="1" applyFont="1" applyFill="1" applyBorder="1" applyAlignment="1" applyProtection="1">
      <alignment horizontal="right"/>
      <protection locked="0"/>
    </xf>
    <xf numFmtId="10" fontId="16" fillId="0" borderId="29" xfId="0" applyNumberFormat="1" applyFont="1" applyFill="1" applyBorder="1" applyAlignment="1" applyProtection="1">
      <alignment horizontal="right"/>
      <protection locked="0"/>
    </xf>
    <xf numFmtId="164" fontId="44" fillId="9" borderId="22" xfId="1" applyFont="1" applyFill="1" applyBorder="1" applyAlignment="1" applyProtection="1">
      <alignment horizontal="center" vertical="center"/>
    </xf>
    <xf numFmtId="0" fontId="11" fillId="11" borderId="19" xfId="0" applyFont="1" applyFill="1" applyBorder="1" applyAlignment="1" applyProtection="1">
      <alignment horizontal="left" vertical="center" wrapText="1"/>
    </xf>
    <xf numFmtId="0" fontId="11" fillId="12" borderId="19" xfId="0" applyFont="1" applyFill="1" applyBorder="1" applyAlignment="1" applyProtection="1">
      <alignment horizontal="left" vertical="center" wrapText="1"/>
    </xf>
    <xf numFmtId="0" fontId="29" fillId="4" borderId="22" xfId="0" applyFont="1" applyFill="1" applyBorder="1" applyAlignment="1" applyProtection="1">
      <alignment horizontal="left"/>
      <protection locked="0"/>
    </xf>
    <xf numFmtId="0" fontId="11" fillId="0" borderId="0" xfId="0" applyFont="1" applyAlignment="1" applyProtection="1">
      <alignment horizontal="left" wrapText="1"/>
    </xf>
    <xf numFmtId="0" fontId="29" fillId="6" borderId="22" xfId="0" applyFont="1" applyFill="1" applyBorder="1" applyAlignment="1" applyProtection="1">
      <alignment horizontal="left" vertical="center" wrapText="1"/>
    </xf>
    <xf numFmtId="4" fontId="33" fillId="14" borderId="35" xfId="0" applyNumberFormat="1" applyFont="1" applyFill="1" applyBorder="1" applyAlignment="1">
      <alignment horizontal="left" vertical="center"/>
    </xf>
    <xf numFmtId="2" fontId="11" fillId="11" borderId="19" xfId="0" applyNumberFormat="1" applyFont="1" applyFill="1" applyBorder="1" applyAlignment="1" applyProtection="1">
      <alignment horizontal="center" vertical="center" wrapText="1"/>
    </xf>
    <xf numFmtId="2" fontId="11" fillId="12" borderId="19" xfId="0" applyNumberFormat="1" applyFont="1" applyFill="1" applyBorder="1" applyAlignment="1" applyProtection="1">
      <alignment horizontal="center" vertical="center" wrapText="1"/>
    </xf>
    <xf numFmtId="0" fontId="27" fillId="11" borderId="26" xfId="0" applyFont="1" applyFill="1" applyBorder="1" applyAlignment="1" applyProtection="1">
      <alignment horizontal="center" vertical="center" wrapText="1"/>
    </xf>
    <xf numFmtId="0" fontId="27" fillId="12" borderId="26" xfId="0" applyFont="1" applyFill="1" applyBorder="1" applyAlignment="1" applyProtection="1">
      <alignment horizontal="center" vertical="center" wrapText="1"/>
    </xf>
    <xf numFmtId="1" fontId="25" fillId="9" borderId="22" xfId="0" applyNumberFormat="1" applyFont="1" applyFill="1" applyBorder="1" applyAlignment="1" applyProtection="1">
      <alignment horizontal="right" indent="2"/>
    </xf>
    <xf numFmtId="1" fontId="44" fillId="9" borderId="22" xfId="1" applyNumberFormat="1" applyFont="1" applyFill="1" applyBorder="1" applyAlignment="1" applyProtection="1">
      <alignment horizontal="right" vertical="center" indent="2"/>
    </xf>
    <xf numFmtId="1" fontId="0" fillId="0" borderId="0" xfId="0" applyNumberFormat="1" applyFont="1" applyAlignment="1" applyProtection="1">
      <alignment horizontal="right" indent="2"/>
    </xf>
    <xf numFmtId="0" fontId="29" fillId="6" borderId="22" xfId="0" applyFont="1" applyFill="1" applyBorder="1" applyAlignment="1" applyProtection="1">
      <alignment horizontal="left"/>
      <protection locked="0"/>
    </xf>
    <xf numFmtId="2" fontId="33" fillId="10" borderId="19" xfId="0" applyNumberFormat="1" applyFont="1" applyFill="1" applyBorder="1" applyAlignment="1" applyProtection="1">
      <alignment horizontal="right" vertical="center" wrapText="1" indent="2"/>
    </xf>
    <xf numFmtId="2" fontId="11" fillId="11" borderId="19" xfId="0" applyNumberFormat="1" applyFont="1" applyFill="1" applyBorder="1" applyAlignment="1" applyProtection="1">
      <alignment horizontal="right" vertical="center" wrapText="1" indent="2"/>
    </xf>
    <xf numFmtId="2" fontId="11" fillId="12" borderId="19" xfId="0" applyNumberFormat="1" applyFont="1" applyFill="1" applyBorder="1" applyAlignment="1" applyProtection="1">
      <alignment horizontal="right" vertical="center" wrapText="1" indent="2"/>
    </xf>
    <xf numFmtId="2" fontId="44" fillId="8" borderId="22" xfId="1" applyNumberFormat="1" applyFont="1" applyFill="1" applyBorder="1" applyAlignment="1" applyProtection="1">
      <alignment horizontal="right" vertical="center" indent="2"/>
    </xf>
    <xf numFmtId="0" fontId="48" fillId="0" borderId="0" xfId="0" applyFont="1" applyFill="1" applyBorder="1" applyAlignment="1" applyProtection="1">
      <alignment horizontal="left"/>
    </xf>
    <xf numFmtId="0" fontId="0" fillId="11" borderId="26" xfId="0" applyFont="1" applyFill="1" applyBorder="1" applyAlignment="1" applyProtection="1">
      <alignment horizontal="center" vertical="center" wrapText="1"/>
    </xf>
    <xf numFmtId="0" fontId="0" fillId="12" borderId="26" xfId="0" applyFont="1" applyFill="1" applyBorder="1" applyAlignment="1" applyProtection="1">
      <alignment horizontal="center" vertical="center" wrapText="1"/>
    </xf>
    <xf numFmtId="0" fontId="30" fillId="9" borderId="44" xfId="0" applyFont="1" applyFill="1" applyBorder="1" applyAlignment="1" applyProtection="1">
      <alignment horizontal="left" vertical="top"/>
    </xf>
    <xf numFmtId="0" fontId="0" fillId="10" borderId="38" xfId="0" applyFont="1" applyFill="1" applyBorder="1" applyAlignment="1" applyProtection="1">
      <alignment horizontal="center" vertical="center" wrapText="1"/>
    </xf>
    <xf numFmtId="0" fontId="15" fillId="5" borderId="3" xfId="0" applyFont="1" applyFill="1" applyBorder="1"/>
    <xf numFmtId="0" fontId="15" fillId="4" borderId="3" xfId="0" applyFont="1" applyFill="1" applyBorder="1"/>
    <xf numFmtId="4" fontId="33" fillId="14" borderId="82" xfId="0" applyNumberFormat="1" applyFont="1" applyFill="1" applyBorder="1" applyAlignment="1">
      <alignment horizontal="left" vertical="center"/>
    </xf>
    <xf numFmtId="10" fontId="36" fillId="14" borderId="83" xfId="4" applyNumberFormat="1" applyFont="1" applyFill="1" applyBorder="1" applyAlignment="1" applyProtection="1">
      <alignment vertical="center" wrapText="1"/>
    </xf>
    <xf numFmtId="4" fontId="5" fillId="4" borderId="84" xfId="0" applyNumberFormat="1" applyFont="1" applyFill="1" applyBorder="1" applyAlignment="1" applyProtection="1">
      <alignment vertical="center" wrapText="1"/>
      <protection locked="0"/>
    </xf>
    <xf numFmtId="4" fontId="5" fillId="4" borderId="85" xfId="0" applyNumberFormat="1" applyFont="1" applyFill="1" applyBorder="1" applyAlignment="1" applyProtection="1">
      <alignment vertical="center" wrapText="1"/>
      <protection locked="0"/>
    </xf>
    <xf numFmtId="0" fontId="15" fillId="4" borderId="4" xfId="0" applyFont="1" applyFill="1" applyBorder="1"/>
    <xf numFmtId="4" fontId="5" fillId="4" borderId="88" xfId="0" applyNumberFormat="1" applyFont="1" applyFill="1" applyBorder="1" applyAlignment="1" applyProtection="1">
      <alignment vertical="center" wrapText="1"/>
      <protection locked="0"/>
    </xf>
    <xf numFmtId="4" fontId="33" fillId="9" borderId="92" xfId="0" applyNumberFormat="1" applyFont="1" applyFill="1" applyBorder="1" applyAlignment="1">
      <alignment vertical="center"/>
    </xf>
    <xf numFmtId="4" fontId="33" fillId="9" borderId="93" xfId="0" applyNumberFormat="1" applyFont="1" applyFill="1" applyBorder="1" applyAlignment="1">
      <alignment vertical="center"/>
    </xf>
    <xf numFmtId="1" fontId="33" fillId="9" borderId="94" xfId="0" applyNumberFormat="1" applyFont="1" applyFill="1" applyBorder="1" applyAlignment="1" applyProtection="1">
      <alignment horizontal="center" vertical="center" wrapText="1"/>
      <protection locked="0"/>
    </xf>
    <xf numFmtId="1" fontId="34" fillId="9" borderId="95" xfId="0" applyNumberFormat="1" applyFont="1" applyFill="1" applyBorder="1" applyAlignment="1" applyProtection="1">
      <alignment horizontal="center" vertical="center" wrapText="1"/>
      <protection locked="0"/>
    </xf>
    <xf numFmtId="0" fontId="11" fillId="13" borderId="79" xfId="0" applyFont="1" applyFill="1" applyBorder="1" applyAlignment="1" applyProtection="1">
      <alignment horizontal="left" vertical="center"/>
    </xf>
    <xf numFmtId="4" fontId="5" fillId="11" borderId="83" xfId="0" applyNumberFormat="1" applyFont="1" applyFill="1" applyBorder="1" applyAlignment="1" applyProtection="1">
      <alignment horizontal="right" vertical="center" wrapText="1"/>
    </xf>
    <xf numFmtId="4" fontId="5" fillId="12" borderId="83" xfId="0" applyNumberFormat="1" applyFont="1" applyFill="1" applyBorder="1" applyAlignment="1" applyProtection="1">
      <alignment horizontal="right" vertical="center" wrapText="1"/>
    </xf>
    <xf numFmtId="0" fontId="15" fillId="5" borderId="4" xfId="0" applyFont="1" applyFill="1" applyBorder="1"/>
    <xf numFmtId="4" fontId="5" fillId="4" borderId="98" xfId="0" applyNumberFormat="1" applyFont="1" applyFill="1" applyBorder="1" applyAlignment="1" applyProtection="1">
      <alignment vertical="center" wrapText="1"/>
      <protection locked="0"/>
    </xf>
    <xf numFmtId="10" fontId="16" fillId="5" borderId="98" xfId="0" applyNumberFormat="1" applyFont="1" applyFill="1" applyBorder="1" applyAlignment="1" applyProtection="1">
      <alignment horizontal="right"/>
    </xf>
    <xf numFmtId="4" fontId="5" fillId="11" borderId="86" xfId="0" applyNumberFormat="1" applyFont="1" applyFill="1" applyBorder="1" applyAlignment="1" applyProtection="1">
      <alignment horizontal="right" vertical="center" wrapText="1"/>
    </xf>
    <xf numFmtId="10" fontId="35" fillId="5" borderId="98" xfId="0" applyNumberFormat="1" applyFont="1" applyFill="1" applyBorder="1" applyAlignment="1" applyProtection="1">
      <alignment horizontal="right"/>
    </xf>
    <xf numFmtId="4" fontId="5" fillId="11" borderId="99" xfId="0" applyNumberFormat="1" applyFont="1" applyFill="1" applyBorder="1" applyAlignment="1" applyProtection="1">
      <alignment horizontal="right" vertical="center" wrapText="1"/>
    </xf>
    <xf numFmtId="4" fontId="11" fillId="13" borderId="83" xfId="0" applyNumberFormat="1" applyFont="1" applyFill="1" applyBorder="1" applyAlignment="1" applyProtection="1">
      <alignment vertical="center" wrapText="1"/>
    </xf>
    <xf numFmtId="4" fontId="7" fillId="11" borderId="83" xfId="0" applyNumberFormat="1" applyFont="1" applyFill="1" applyBorder="1" applyAlignment="1" applyProtection="1">
      <alignment horizontal="right" vertical="center" wrapText="1"/>
    </xf>
    <xf numFmtId="4" fontId="7" fillId="12" borderId="83" xfId="0" applyNumberFormat="1" applyFont="1" applyFill="1" applyBorder="1" applyAlignment="1" applyProtection="1">
      <alignment horizontal="right" vertical="center" wrapText="1"/>
    </xf>
    <xf numFmtId="0" fontId="5" fillId="4" borderId="98" xfId="0" applyFont="1" applyFill="1" applyBorder="1" applyAlignment="1" applyProtection="1">
      <alignment horizontal="left" vertical="top" wrapText="1"/>
      <protection locked="0"/>
    </xf>
    <xf numFmtId="0" fontId="12" fillId="4" borderId="98" xfId="0" applyFont="1" applyFill="1" applyBorder="1" applyAlignment="1" applyProtection="1">
      <alignment horizontal="left" vertical="top" wrapText="1"/>
      <protection locked="0"/>
    </xf>
    <xf numFmtId="0" fontId="4" fillId="4" borderId="98" xfId="0" applyFont="1" applyFill="1" applyBorder="1" applyAlignment="1" applyProtection="1">
      <alignment horizontal="left" vertical="top" wrapText="1"/>
      <protection locked="0"/>
    </xf>
    <xf numFmtId="4" fontId="5" fillId="4" borderId="101" xfId="0" applyNumberFormat="1" applyFont="1" applyFill="1" applyBorder="1" applyAlignment="1" applyProtection="1">
      <alignment vertical="top" wrapText="1"/>
      <protection locked="0"/>
    </xf>
    <xf numFmtId="9" fontId="16" fillId="4" borderId="98" xfId="0" applyNumberFormat="1" applyFont="1" applyFill="1" applyBorder="1" applyAlignment="1" applyProtection="1">
      <alignment horizontal="right"/>
      <protection locked="0"/>
    </xf>
    <xf numFmtId="4" fontId="7" fillId="11" borderId="86" xfId="0" applyNumberFormat="1" applyFont="1" applyFill="1" applyBorder="1" applyAlignment="1" applyProtection="1">
      <alignment horizontal="right" vertical="center" wrapText="1"/>
    </xf>
    <xf numFmtId="0" fontId="10" fillId="10" borderId="106" xfId="0" applyFont="1" applyFill="1" applyBorder="1" applyAlignment="1" applyProtection="1">
      <alignment vertical="center" wrapText="1"/>
    </xf>
    <xf numFmtId="0" fontId="5" fillId="11" borderId="105" xfId="0" applyFont="1" applyFill="1" applyBorder="1" applyAlignment="1" applyProtection="1">
      <alignment horizontal="left" vertical="center" wrapText="1"/>
    </xf>
    <xf numFmtId="2" fontId="12" fillId="0" borderId="107" xfId="0" applyNumberFormat="1" applyFont="1" applyFill="1" applyBorder="1" applyAlignment="1" applyProtection="1">
      <alignment horizontal="center" vertical="center" wrapText="1"/>
      <protection locked="0"/>
    </xf>
    <xf numFmtId="0" fontId="5" fillId="12" borderId="105" xfId="0" applyFont="1" applyFill="1" applyBorder="1" applyAlignment="1" applyProtection="1">
      <alignment horizontal="left" vertical="center" wrapText="1"/>
    </xf>
    <xf numFmtId="0" fontId="4" fillId="11" borderId="106" xfId="0" applyFont="1" applyFill="1" applyBorder="1" applyAlignment="1" applyProtection="1">
      <alignment vertical="center" wrapText="1"/>
    </xf>
    <xf numFmtId="0" fontId="4" fillId="12" borderId="106" xfId="0" applyFont="1" applyFill="1" applyBorder="1" applyAlignment="1" applyProtection="1">
      <alignment vertical="center" wrapText="1"/>
    </xf>
    <xf numFmtId="0" fontId="5" fillId="11" borderId="108" xfId="0" applyFont="1" applyFill="1" applyBorder="1" applyAlignment="1" applyProtection="1">
      <alignment horizontal="left" vertical="center" wrapText="1"/>
    </xf>
    <xf numFmtId="0" fontId="11" fillId="11" borderId="109" xfId="0" applyFont="1" applyFill="1" applyBorder="1" applyAlignment="1" applyProtection="1">
      <alignment horizontal="left" vertical="center" wrapText="1"/>
    </xf>
    <xf numFmtId="0" fontId="12" fillId="11" borderId="109" xfId="0" applyFont="1" applyFill="1" applyBorder="1" applyAlignment="1" applyProtection="1">
      <alignment vertical="center" wrapText="1"/>
    </xf>
    <xf numFmtId="0" fontId="4" fillId="11" borderId="109" xfId="0" applyFont="1" applyFill="1" applyBorder="1" applyAlignment="1" applyProtection="1">
      <alignment vertical="center" wrapText="1"/>
    </xf>
    <xf numFmtId="0" fontId="0" fillId="11" borderId="86" xfId="0" applyFont="1" applyFill="1" applyBorder="1" applyAlignment="1" applyProtection="1">
      <alignment vertical="center" wrapText="1"/>
    </xf>
    <xf numFmtId="2" fontId="11" fillId="11" borderId="109" xfId="0" applyNumberFormat="1" applyFont="1" applyFill="1" applyBorder="1" applyAlignment="1" applyProtection="1">
      <alignment horizontal="right" vertical="center" wrapText="1" indent="2"/>
    </xf>
    <xf numFmtId="0" fontId="29" fillId="15" borderId="22" xfId="0" applyFont="1" applyFill="1" applyBorder="1" applyAlignment="1" applyProtection="1">
      <alignment horizontal="left" vertical="center" wrapText="1"/>
      <protection locked="0"/>
    </xf>
    <xf numFmtId="2" fontId="12" fillId="11" borderId="106" xfId="0" applyNumberFormat="1" applyFont="1" applyFill="1" applyBorder="1" applyAlignment="1" applyProtection="1">
      <alignment horizontal="center" vertical="center" wrapText="1"/>
      <protection locked="0"/>
    </xf>
    <xf numFmtId="2" fontId="12" fillId="12" borderId="106" xfId="0" applyNumberFormat="1" applyFont="1" applyFill="1" applyBorder="1" applyAlignment="1" applyProtection="1">
      <alignment horizontal="center" vertical="center" wrapText="1"/>
      <protection locked="0"/>
    </xf>
    <xf numFmtId="2" fontId="12" fillId="11" borderId="110" xfId="0" applyNumberFormat="1" applyFont="1" applyFill="1" applyBorder="1" applyAlignment="1" applyProtection="1">
      <alignment horizontal="center" vertical="center" wrapText="1"/>
      <protection locked="0"/>
    </xf>
    <xf numFmtId="0" fontId="20" fillId="9" borderId="43" xfId="0" applyFont="1" applyFill="1" applyBorder="1" applyAlignment="1" applyProtection="1">
      <alignment horizontal="left" vertical="top"/>
    </xf>
    <xf numFmtId="0" fontId="20" fillId="9" borderId="22" xfId="0" applyFont="1" applyFill="1" applyBorder="1" applyAlignment="1" applyProtection="1">
      <alignment vertical="center" wrapText="1"/>
    </xf>
    <xf numFmtId="4" fontId="7" fillId="10" borderId="111" xfId="0" applyNumberFormat="1" applyFont="1" applyFill="1" applyBorder="1" applyAlignment="1" applyProtection="1">
      <alignment vertical="center" wrapText="1"/>
    </xf>
    <xf numFmtId="10" fontId="36" fillId="10" borderId="112" xfId="4" applyNumberFormat="1" applyFont="1" applyFill="1" applyBorder="1" applyAlignment="1" applyProtection="1">
      <alignment vertical="center" wrapText="1"/>
    </xf>
    <xf numFmtId="4" fontId="7" fillId="10" borderId="113" xfId="0" applyNumberFormat="1" applyFont="1" applyFill="1" applyBorder="1" applyAlignment="1" applyProtection="1">
      <alignment vertical="center" wrapText="1"/>
    </xf>
    <xf numFmtId="10" fontId="16" fillId="5" borderId="30" xfId="0" applyNumberFormat="1" applyFont="1" applyFill="1" applyBorder="1" applyAlignment="1" applyProtection="1">
      <alignment horizontal="right"/>
    </xf>
    <xf numFmtId="4" fontId="5" fillId="11" borderId="31" xfId="0" applyNumberFormat="1" applyFont="1" applyFill="1" applyBorder="1" applyAlignment="1" applyProtection="1">
      <alignment horizontal="right" vertical="center" wrapText="1"/>
    </xf>
    <xf numFmtId="10" fontId="35" fillId="5" borderId="30" xfId="0" applyNumberFormat="1" applyFont="1" applyFill="1" applyBorder="1" applyAlignment="1" applyProtection="1">
      <alignment horizontal="right"/>
    </xf>
    <xf numFmtId="4" fontId="5" fillId="11" borderId="96" xfId="0" applyNumberFormat="1" applyFont="1" applyFill="1" applyBorder="1" applyAlignment="1" applyProtection="1">
      <alignment horizontal="right" vertical="center" wrapText="1"/>
    </xf>
    <xf numFmtId="4" fontId="5" fillId="4" borderId="116" xfId="0" applyNumberFormat="1" applyFont="1" applyFill="1" applyBorder="1" applyAlignment="1" applyProtection="1">
      <alignment vertical="center" wrapText="1"/>
      <protection locked="0"/>
    </xf>
    <xf numFmtId="10" fontId="16" fillId="5" borderId="116" xfId="0" applyNumberFormat="1" applyFont="1" applyFill="1" applyBorder="1" applyAlignment="1" applyProtection="1">
      <alignment horizontal="right"/>
    </xf>
    <xf numFmtId="4" fontId="5" fillId="11" borderId="34" xfId="0" applyNumberFormat="1" applyFont="1" applyFill="1" applyBorder="1" applyAlignment="1" applyProtection="1">
      <alignment horizontal="right" vertical="center" wrapText="1"/>
    </xf>
    <xf numFmtId="10" fontId="35" fillId="5" borderId="116" xfId="0" applyNumberFormat="1" applyFont="1" applyFill="1" applyBorder="1" applyAlignment="1" applyProtection="1">
      <alignment horizontal="right"/>
    </xf>
    <xf numFmtId="4" fontId="5" fillId="11" borderId="117" xfId="0" applyNumberFormat="1" applyFont="1" applyFill="1" applyBorder="1" applyAlignment="1" applyProtection="1">
      <alignment horizontal="right" vertical="center" wrapText="1"/>
    </xf>
    <xf numFmtId="0" fontId="11" fillId="13" borderId="118" xfId="0" applyFont="1" applyFill="1" applyBorder="1" applyAlignment="1" applyProtection="1">
      <alignment horizontal="left" vertical="center"/>
    </xf>
    <xf numFmtId="0" fontId="11" fillId="13" borderId="119" xfId="0" applyFont="1" applyFill="1" applyBorder="1" applyAlignment="1" applyProtection="1">
      <alignment horizontal="left" vertical="center" wrapText="1"/>
    </xf>
    <xf numFmtId="4" fontId="7" fillId="13" borderId="120" xfId="0" applyNumberFormat="1" applyFont="1" applyFill="1" applyBorder="1" applyAlignment="1" applyProtection="1">
      <alignment vertical="center" wrapText="1"/>
    </xf>
    <xf numFmtId="10" fontId="36" fillId="13" borderId="121" xfId="4" applyNumberFormat="1" applyFont="1" applyFill="1" applyBorder="1" applyAlignment="1" applyProtection="1">
      <alignment vertical="center" wrapText="1"/>
    </xf>
    <xf numFmtId="4" fontId="7" fillId="13" borderId="122" xfId="0" applyNumberFormat="1" applyFont="1" applyFill="1" applyBorder="1" applyAlignment="1" applyProtection="1">
      <alignment vertical="center" wrapText="1"/>
    </xf>
    <xf numFmtId="2" fontId="50" fillId="6" borderId="22" xfId="0" applyNumberFormat="1" applyFont="1" applyFill="1" applyBorder="1" applyAlignment="1" applyProtection="1">
      <alignment horizontal="center"/>
    </xf>
    <xf numFmtId="0" fontId="33" fillId="10" borderId="19" xfId="0" applyFont="1" applyFill="1" applyBorder="1" applyAlignment="1" applyProtection="1">
      <alignment horizontal="center" vertical="center" wrapText="1"/>
    </xf>
    <xf numFmtId="0" fontId="0" fillId="11" borderId="19" xfId="0" applyFont="1" applyFill="1" applyBorder="1" applyAlignment="1" applyProtection="1">
      <alignment horizontal="center" vertical="center" wrapText="1"/>
    </xf>
    <xf numFmtId="0" fontId="0" fillId="12" borderId="19" xfId="0" applyFont="1" applyFill="1" applyBorder="1" applyAlignment="1" applyProtection="1">
      <alignment horizontal="center" vertical="center" wrapText="1"/>
    </xf>
    <xf numFmtId="0" fontId="0" fillId="11" borderId="109" xfId="0" applyFont="1" applyFill="1" applyBorder="1" applyAlignment="1" applyProtection="1">
      <alignment horizontal="center" vertical="center" wrapText="1"/>
    </xf>
    <xf numFmtId="0" fontId="24" fillId="9" borderId="22" xfId="0" applyFont="1" applyFill="1" applyBorder="1" applyAlignment="1" applyProtection="1">
      <alignment horizontal="center"/>
    </xf>
    <xf numFmtId="0" fontId="30" fillId="9" borderId="44" xfId="0" applyFont="1" applyFill="1" applyBorder="1" applyAlignment="1" applyProtection="1">
      <alignment horizontal="center" vertical="top"/>
    </xf>
    <xf numFmtId="0" fontId="39" fillId="9" borderId="22" xfId="0" applyFont="1" applyFill="1" applyBorder="1" applyAlignment="1" applyProtection="1">
      <alignment horizontal="center" vertical="center"/>
    </xf>
    <xf numFmtId="0" fontId="27" fillId="9" borderId="43" xfId="0" applyFont="1" applyFill="1" applyBorder="1" applyProtection="1"/>
    <xf numFmtId="0" fontId="10" fillId="9" borderId="43" xfId="0" applyFont="1" applyFill="1" applyBorder="1" applyAlignment="1" applyProtection="1">
      <alignment horizontal="center"/>
    </xf>
    <xf numFmtId="0" fontId="23" fillId="9" borderId="44" xfId="0" applyFont="1" applyFill="1" applyBorder="1" applyProtection="1"/>
    <xf numFmtId="0" fontId="26" fillId="9" borderId="129" xfId="0" applyFont="1" applyFill="1" applyBorder="1" applyProtection="1"/>
    <xf numFmtId="0" fontId="10" fillId="9" borderId="43" xfId="0" applyFont="1" applyFill="1" applyBorder="1" applyProtection="1"/>
    <xf numFmtId="2" fontId="12" fillId="4" borderId="130" xfId="0" applyNumberFormat="1" applyFont="1" applyFill="1" applyBorder="1" applyAlignment="1" applyProtection="1">
      <alignment horizontal="center" vertical="center" wrapText="1"/>
      <protection locked="0"/>
    </xf>
    <xf numFmtId="0" fontId="48" fillId="18" borderId="0" xfId="0" applyFont="1" applyFill="1" applyBorder="1" applyProtection="1"/>
    <xf numFmtId="0" fontId="48" fillId="18" borderId="0" xfId="0" applyFont="1" applyFill="1" applyBorder="1" applyAlignment="1" applyProtection="1">
      <alignment horizontal="left"/>
    </xf>
    <xf numFmtId="0" fontId="49" fillId="18" borderId="0" xfId="0" applyFont="1" applyFill="1" applyBorder="1" applyAlignment="1" applyProtection="1">
      <alignment horizontal="left" vertical="center" wrapText="1"/>
    </xf>
    <xf numFmtId="0" fontId="48" fillId="18" borderId="0" xfId="0" applyFont="1" applyFill="1" applyBorder="1" applyAlignment="1" applyProtection="1">
      <alignment horizontal="left" vertical="center" wrapText="1"/>
    </xf>
    <xf numFmtId="0" fontId="10" fillId="9" borderId="44" xfId="0" applyFont="1" applyFill="1" applyBorder="1" applyAlignment="1" applyProtection="1">
      <alignment horizontal="center" wrapText="1"/>
    </xf>
    <xf numFmtId="0" fontId="10" fillId="9" borderId="129" xfId="0" applyFont="1" applyFill="1" applyBorder="1" applyAlignment="1" applyProtection="1">
      <alignment horizontal="left"/>
    </xf>
    <xf numFmtId="0" fontId="20" fillId="9" borderId="129" xfId="0" applyFont="1" applyFill="1" applyBorder="1" applyProtection="1"/>
    <xf numFmtId="0" fontId="43" fillId="17" borderId="131" xfId="0" applyFont="1" applyFill="1" applyBorder="1" applyAlignment="1" applyProtection="1">
      <alignment horizontal="left" vertical="center"/>
    </xf>
    <xf numFmtId="0" fontId="47" fillId="17" borderId="131" xfId="0" applyFont="1" applyFill="1" applyBorder="1" applyAlignment="1" applyProtection="1">
      <alignment horizontal="center" vertical="center"/>
    </xf>
    <xf numFmtId="0" fontId="43" fillId="17" borderId="136" xfId="0" applyFont="1" applyFill="1" applyBorder="1" applyAlignment="1" applyProtection="1">
      <alignment wrapText="1"/>
    </xf>
    <xf numFmtId="0" fontId="43" fillId="17" borderId="138" xfId="0" applyFont="1" applyFill="1" applyBorder="1" applyAlignment="1" applyProtection="1">
      <alignment wrapText="1"/>
    </xf>
    <xf numFmtId="0" fontId="19" fillId="18" borderId="0" xfId="0" applyFont="1" applyFill="1" applyAlignment="1" applyProtection="1">
      <alignment horizontal="left"/>
    </xf>
    <xf numFmtId="0" fontId="19" fillId="18" borderId="18" xfId="0" applyFont="1" applyFill="1" applyBorder="1" applyAlignment="1" applyProtection="1">
      <alignment horizontal="left"/>
    </xf>
    <xf numFmtId="0" fontId="19" fillId="18" borderId="0" xfId="0" applyFont="1" applyFill="1" applyBorder="1" applyAlignment="1" applyProtection="1">
      <alignment horizontal="left" vertical="center" wrapText="1"/>
    </xf>
    <xf numFmtId="0" fontId="19" fillId="18" borderId="0" xfId="0" applyFont="1" applyFill="1" applyBorder="1" applyAlignment="1">
      <alignment horizontal="left"/>
    </xf>
    <xf numFmtId="4" fontId="19" fillId="18" borderId="32" xfId="0" applyNumberFormat="1" applyFont="1" applyFill="1" applyBorder="1" applyAlignment="1">
      <alignment horizontal="left" vertical="center"/>
    </xf>
    <xf numFmtId="0" fontId="19" fillId="18" borderId="0" xfId="0" applyFont="1" applyFill="1" applyBorder="1" applyAlignment="1" applyProtection="1">
      <alignment horizontal="left" vertical="center"/>
    </xf>
    <xf numFmtId="4" fontId="19" fillId="18" borderId="32" xfId="0" applyNumberFormat="1" applyFont="1" applyFill="1" applyBorder="1" applyAlignment="1">
      <alignment horizontal="left" vertical="center" wrapText="1"/>
    </xf>
    <xf numFmtId="1" fontId="33" fillId="9" borderId="93" xfId="0" applyNumberFormat="1" applyFont="1" applyFill="1" applyBorder="1" applyAlignment="1" applyProtection="1">
      <alignment horizontal="center" vertical="center" wrapText="1"/>
      <protection locked="0"/>
    </xf>
    <xf numFmtId="0" fontId="11" fillId="13" borderId="33" xfId="0" applyFont="1" applyFill="1" applyBorder="1" applyAlignment="1" applyProtection="1">
      <alignment horizontal="left" vertical="center" wrapText="1"/>
    </xf>
    <xf numFmtId="0" fontId="10" fillId="9" borderId="139" xfId="0" applyFont="1" applyFill="1" applyBorder="1" applyAlignment="1" applyProtection="1">
      <alignment horizontal="left"/>
    </xf>
    <xf numFmtId="14" fontId="29" fillId="6" borderId="139" xfId="0" applyNumberFormat="1" applyFont="1" applyFill="1" applyBorder="1" applyAlignment="1" applyProtection="1">
      <alignment horizontal="left" vertical="center" wrapText="1"/>
    </xf>
    <xf numFmtId="0" fontId="10" fillId="9" borderId="139" xfId="0" applyFont="1" applyFill="1" applyBorder="1" applyAlignment="1" applyProtection="1">
      <alignment horizontal="center"/>
    </xf>
    <xf numFmtId="2" fontId="12" fillId="6" borderId="140" xfId="0" applyNumberFormat="1" applyFont="1" applyFill="1" applyBorder="1" applyAlignment="1" applyProtection="1">
      <alignment horizontal="center" vertical="center" wrapText="1"/>
    </xf>
    <xf numFmtId="0" fontId="30" fillId="9" borderId="139" xfId="0" applyFont="1" applyFill="1" applyBorder="1" applyAlignment="1" applyProtection="1">
      <alignment vertical="top"/>
    </xf>
    <xf numFmtId="0" fontId="32" fillId="9" borderId="139" xfId="0" applyFont="1" applyFill="1" applyBorder="1" applyAlignment="1" applyProtection="1">
      <alignment vertical="top"/>
    </xf>
    <xf numFmtId="0" fontId="33" fillId="10" borderId="82" xfId="0" applyFont="1" applyFill="1" applyBorder="1" applyAlignment="1" applyProtection="1">
      <alignment horizontal="left" vertical="center"/>
    </xf>
    <xf numFmtId="0" fontId="33" fillId="10" borderId="35" xfId="0" applyFont="1" applyFill="1" applyBorder="1" applyAlignment="1" applyProtection="1">
      <alignment horizontal="left" vertical="center"/>
    </xf>
    <xf numFmtId="0" fontId="33" fillId="10" borderId="35" xfId="0" applyFont="1" applyFill="1" applyBorder="1" applyAlignment="1" applyProtection="1">
      <alignment horizontal="left" vertical="center" wrapText="1"/>
    </xf>
    <xf numFmtId="4" fontId="42" fillId="10" borderId="31" xfId="0" applyNumberFormat="1" applyFont="1" applyFill="1" applyBorder="1" applyAlignment="1" applyProtection="1">
      <alignment vertical="center" wrapText="1"/>
    </xf>
    <xf numFmtId="4" fontId="33" fillId="10" borderId="96" xfId="0" applyNumberFormat="1" applyFont="1" applyFill="1" applyBorder="1" applyAlignment="1" applyProtection="1">
      <alignment vertical="center" wrapText="1"/>
    </xf>
    <xf numFmtId="4" fontId="39" fillId="9" borderId="2" xfId="0" applyNumberFormat="1" applyFont="1" applyFill="1" applyBorder="1" applyAlignment="1">
      <alignment horizontal="left" vertical="center"/>
    </xf>
    <xf numFmtId="1" fontId="39" fillId="9" borderId="2" xfId="0" applyNumberFormat="1" applyFont="1" applyFill="1" applyBorder="1" applyAlignment="1" applyProtection="1">
      <alignment horizontal="center" vertical="center" wrapText="1"/>
      <protection locked="0"/>
    </xf>
    <xf numFmtId="9" fontId="39" fillId="9" borderId="2" xfId="0" applyNumberFormat="1" applyFont="1" applyFill="1" applyBorder="1" applyAlignment="1" applyProtection="1">
      <alignment horizontal="center" vertical="center" wrapText="1"/>
      <protection locked="0"/>
    </xf>
    <xf numFmtId="0" fontId="0" fillId="11" borderId="142" xfId="0" applyFont="1" applyFill="1" applyBorder="1" applyAlignment="1" applyProtection="1">
      <alignment horizontal="center" vertical="center" wrapText="1"/>
    </xf>
    <xf numFmtId="4" fontId="39" fillId="9" borderId="1" xfId="0" applyNumberFormat="1" applyFont="1" applyFill="1" applyBorder="1" applyAlignment="1">
      <alignment horizontal="left" vertical="center"/>
    </xf>
    <xf numFmtId="1" fontId="39" fillId="9" borderId="6" xfId="0" applyNumberFormat="1" applyFont="1" applyFill="1" applyBorder="1" applyAlignment="1" applyProtection="1">
      <alignment horizontal="center" vertical="center" wrapText="1"/>
      <protection locked="0"/>
    </xf>
    <xf numFmtId="0" fontId="19" fillId="18" borderId="0" xfId="0" applyFont="1" applyFill="1" applyAlignment="1" applyProtection="1">
      <alignment horizontal="left" wrapText="1"/>
    </xf>
    <xf numFmtId="0" fontId="19" fillId="18" borderId="18" xfId="0" applyFont="1" applyFill="1" applyBorder="1" applyAlignment="1" applyProtection="1">
      <alignment horizontal="left" wrapText="1"/>
    </xf>
    <xf numFmtId="4" fontId="19" fillId="18" borderId="32" xfId="0" applyNumberFormat="1" applyFont="1" applyFill="1" applyBorder="1" applyAlignment="1">
      <alignment horizontal="left" wrapText="1"/>
    </xf>
    <xf numFmtId="0" fontId="19" fillId="18" borderId="0" xfId="0" applyFont="1" applyFill="1" applyBorder="1" applyAlignment="1">
      <alignment horizontal="left" wrapText="1"/>
    </xf>
    <xf numFmtId="0" fontId="19" fillId="0" borderId="0" xfId="0" applyFont="1" applyAlignment="1">
      <alignment horizontal="left" wrapText="1"/>
    </xf>
    <xf numFmtId="0" fontId="19" fillId="0" borderId="0" xfId="0" applyFont="1" applyAlignment="1" applyProtection="1">
      <alignment horizontal="left" wrapText="1"/>
      <protection locked="0"/>
    </xf>
    <xf numFmtId="0" fontId="10" fillId="9" borderId="5" xfId="0" applyFont="1" applyFill="1" applyBorder="1" applyAlignment="1" applyProtection="1">
      <alignment horizontal="center"/>
    </xf>
    <xf numFmtId="0" fontId="10" fillId="9" borderId="143" xfId="0" applyFont="1" applyFill="1" applyBorder="1" applyAlignment="1" applyProtection="1">
      <alignment horizontal="left"/>
    </xf>
    <xf numFmtId="0" fontId="10" fillId="9" borderId="146" xfId="0" applyFont="1" applyFill="1" applyBorder="1" applyAlignment="1" applyProtection="1">
      <alignment horizontal="center"/>
    </xf>
    <xf numFmtId="0" fontId="10" fillId="9" borderId="147" xfId="0" applyFont="1" applyFill="1" applyBorder="1" applyAlignment="1" applyProtection="1">
      <alignment horizontal="center"/>
    </xf>
    <xf numFmtId="0" fontId="10" fillId="9" borderId="148" xfId="0" applyFont="1" applyFill="1" applyBorder="1" applyAlignment="1" applyProtection="1">
      <alignment horizontal="left"/>
    </xf>
    <xf numFmtId="9" fontId="10" fillId="9" borderId="5" xfId="0" applyNumberFormat="1" applyFont="1" applyFill="1" applyBorder="1" applyAlignment="1" applyProtection="1">
      <alignment horizontal="center"/>
    </xf>
    <xf numFmtId="0" fontId="10" fillId="9" borderId="149" xfId="0" applyFont="1" applyFill="1" applyBorder="1" applyAlignment="1" applyProtection="1">
      <alignment horizontal="center"/>
    </xf>
    <xf numFmtId="0" fontId="10" fillId="9" borderId="150" xfId="0" applyFont="1" applyFill="1" applyBorder="1" applyAlignment="1" applyProtection="1">
      <alignment horizontal="center"/>
    </xf>
    <xf numFmtId="0" fontId="10" fillId="9" borderId="151" xfId="0" applyFont="1" applyFill="1" applyBorder="1" applyAlignment="1" applyProtection="1">
      <alignment horizontal="center"/>
    </xf>
    <xf numFmtId="166" fontId="29" fillId="4" borderId="22" xfId="0" applyNumberFormat="1" applyFont="1" applyFill="1" applyBorder="1" applyAlignment="1" applyProtection="1">
      <alignment horizontal="center" vertical="center" wrapText="1"/>
    </xf>
    <xf numFmtId="0" fontId="33" fillId="17" borderId="131" xfId="0" applyFont="1" applyFill="1" applyBorder="1" applyAlignment="1" applyProtection="1">
      <alignment horizontal="right" vertical="center"/>
    </xf>
    <xf numFmtId="0" fontId="4" fillId="17" borderId="136" xfId="0" applyFont="1" applyFill="1" applyBorder="1" applyProtection="1"/>
    <xf numFmtId="0" fontId="48" fillId="8" borderId="0" xfId="0" applyFont="1" applyFill="1" applyAlignment="1">
      <alignment horizontal="left" vertical="center" wrapText="1"/>
    </xf>
    <xf numFmtId="0" fontId="5" fillId="5" borderId="62" xfId="0" applyFont="1" applyFill="1" applyBorder="1" applyAlignment="1">
      <alignment vertical="center" wrapText="1"/>
    </xf>
    <xf numFmtId="0" fontId="5" fillId="5" borderId="62" xfId="0" applyFont="1" applyFill="1" applyBorder="1" applyAlignment="1">
      <alignment horizontal="center" vertical="center" wrapText="1"/>
    </xf>
    <xf numFmtId="1" fontId="5" fillId="5" borderId="62" xfId="0" applyNumberFormat="1" applyFont="1" applyFill="1" applyBorder="1" applyAlignment="1">
      <alignment horizontal="center" vertical="center" wrapText="1"/>
    </xf>
    <xf numFmtId="0" fontId="5" fillId="0" borderId="53" xfId="0" applyFont="1" applyBorder="1" applyAlignment="1" applyProtection="1">
      <alignment horizontal="left" vertical="center" wrapText="1"/>
      <protection locked="0"/>
    </xf>
    <xf numFmtId="0" fontId="5" fillId="16" borderId="10" xfId="0" applyFont="1" applyFill="1" applyBorder="1" applyAlignment="1">
      <alignment vertical="center" wrapText="1"/>
    </xf>
    <xf numFmtId="0" fontId="5" fillId="16" borderId="10" xfId="0" applyFont="1" applyFill="1" applyBorder="1" applyAlignment="1">
      <alignment horizontal="center" vertical="center" wrapText="1"/>
    </xf>
    <xf numFmtId="1" fontId="5" fillId="16" borderId="10" xfId="0" applyNumberFormat="1" applyFont="1" applyFill="1" applyBorder="1" applyAlignment="1">
      <alignment horizontal="center" vertical="center" wrapText="1"/>
    </xf>
    <xf numFmtId="0" fontId="5" fillId="0" borderId="52" xfId="0" applyFont="1" applyBorder="1" applyAlignment="1" applyProtection="1">
      <alignment horizontal="left" vertical="center" wrapText="1"/>
      <protection locked="0"/>
    </xf>
    <xf numFmtId="0" fontId="5" fillId="5" borderId="10" xfId="0" applyFont="1" applyFill="1" applyBorder="1" applyAlignment="1">
      <alignment vertical="center" wrapText="1"/>
    </xf>
    <xf numFmtId="0" fontId="5" fillId="5" borderId="10" xfId="0"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5" fillId="5" borderId="127" xfId="0" applyFont="1" applyFill="1" applyBorder="1" applyAlignment="1">
      <alignment vertical="center" wrapText="1"/>
    </xf>
    <xf numFmtId="0" fontId="5" fillId="5" borderId="127" xfId="0" applyFont="1" applyFill="1" applyBorder="1" applyAlignment="1">
      <alignment horizontal="center" vertical="center" wrapText="1"/>
    </xf>
    <xf numFmtId="1" fontId="5" fillId="5" borderId="127" xfId="0" applyNumberFormat="1" applyFont="1" applyFill="1" applyBorder="1" applyAlignment="1">
      <alignment horizontal="center" vertical="center" wrapText="1"/>
    </xf>
    <xf numFmtId="0" fontId="5" fillId="0" borderId="153" xfId="0" applyFont="1" applyBorder="1" applyAlignment="1" applyProtection="1">
      <alignment horizontal="left" vertical="center" wrapText="1"/>
      <protection locked="0"/>
    </xf>
    <xf numFmtId="0" fontId="5" fillId="5" borderId="50" xfId="0" applyFont="1" applyFill="1" applyBorder="1" applyAlignment="1">
      <alignment vertical="center" wrapText="1"/>
    </xf>
    <xf numFmtId="0" fontId="5" fillId="5" borderId="50" xfId="0" applyFont="1" applyFill="1" applyBorder="1" applyAlignment="1">
      <alignment horizontal="center" vertical="center" wrapText="1"/>
    </xf>
    <xf numFmtId="1" fontId="5" fillId="5" borderId="50" xfId="0" applyNumberFormat="1" applyFont="1" applyFill="1" applyBorder="1" applyAlignment="1">
      <alignment horizontal="center" vertical="center" wrapText="1"/>
    </xf>
    <xf numFmtId="0" fontId="5" fillId="0" borderId="51" xfId="0" applyFont="1" applyBorder="1" applyAlignment="1" applyProtection="1">
      <alignment horizontal="left" vertical="center" wrapText="1"/>
      <protection locked="0"/>
    </xf>
    <xf numFmtId="0" fontId="19" fillId="8" borderId="0" xfId="0" applyFont="1" applyFill="1" applyAlignment="1">
      <alignment horizontal="left"/>
    </xf>
    <xf numFmtId="0" fontId="43" fillId="17" borderId="136" xfId="0" applyFont="1" applyFill="1" applyBorder="1" applyAlignment="1">
      <alignment wrapText="1"/>
    </xf>
    <xf numFmtId="0" fontId="33" fillId="17" borderId="137" xfId="0" applyFont="1" applyFill="1" applyBorder="1" applyAlignment="1">
      <alignment horizontal="right" wrapText="1"/>
    </xf>
    <xf numFmtId="0" fontId="19" fillId="8" borderId="20" xfId="0" applyFont="1" applyFill="1" applyBorder="1" applyAlignment="1">
      <alignment horizontal="left" vertical="center" wrapText="1"/>
    </xf>
    <xf numFmtId="0" fontId="0" fillId="4" borderId="0" xfId="0" applyFill="1"/>
    <xf numFmtId="0" fontId="45" fillId="7" borderId="1" xfId="0" applyFont="1" applyFill="1" applyBorder="1" applyAlignment="1">
      <alignment horizontal="left" vertical="center"/>
    </xf>
    <xf numFmtId="0" fontId="45" fillId="7" borderId="2" xfId="0" applyFont="1" applyFill="1" applyBorder="1" applyAlignment="1">
      <alignment horizontal="left" vertical="center"/>
    </xf>
    <xf numFmtId="0" fontId="7" fillId="7" borderId="2" xfId="0" applyFont="1" applyFill="1" applyBorder="1" applyAlignment="1">
      <alignment horizontal="center" vertical="center"/>
    </xf>
    <xf numFmtId="0" fontId="45" fillId="7" borderId="6" xfId="0" applyFont="1" applyFill="1" applyBorder="1" applyAlignment="1">
      <alignment horizontal="left" vertical="center" wrapText="1"/>
    </xf>
    <xf numFmtId="0" fontId="4" fillId="0" borderId="4" xfId="0" applyFont="1" applyBorder="1" applyAlignment="1">
      <alignment horizontal="left"/>
    </xf>
    <xf numFmtId="0" fontId="7" fillId="0" borderId="5" xfId="0" applyFont="1" applyBorder="1" applyAlignment="1">
      <alignment horizontal="left"/>
    </xf>
    <xf numFmtId="0" fontId="5" fillId="0" borderId="5" xfId="0" applyFont="1" applyBorder="1" applyAlignment="1">
      <alignment horizontal="left"/>
    </xf>
    <xf numFmtId="0" fontId="14" fillId="0" borderId="5" xfId="0" applyFont="1" applyBorder="1" applyAlignment="1">
      <alignment horizontal="center"/>
    </xf>
    <xf numFmtId="1" fontId="0" fillId="0" borderId="5" xfId="0" applyNumberFormat="1" applyBorder="1" applyAlignment="1">
      <alignment horizontal="right" indent="2"/>
    </xf>
    <xf numFmtId="0" fontId="4" fillId="0" borderId="76" xfId="0" applyFont="1" applyBorder="1" applyAlignment="1">
      <alignment horizontal="left" wrapText="1"/>
    </xf>
    <xf numFmtId="0" fontId="5" fillId="16" borderId="127" xfId="0" applyFont="1" applyFill="1" applyBorder="1" applyAlignment="1">
      <alignment vertical="center" wrapText="1"/>
    </xf>
    <xf numFmtId="0" fontId="5" fillId="16" borderId="127" xfId="0" applyFont="1" applyFill="1" applyBorder="1" applyAlignment="1">
      <alignment horizontal="center" vertical="center" wrapText="1"/>
    </xf>
    <xf numFmtId="1" fontId="5" fillId="16" borderId="127" xfId="0" applyNumberFormat="1" applyFont="1" applyFill="1" applyBorder="1" applyAlignment="1">
      <alignment horizontal="center" vertical="center" wrapText="1"/>
    </xf>
    <xf numFmtId="0" fontId="5" fillId="16" borderId="62" xfId="0" applyFont="1" applyFill="1" applyBorder="1" applyAlignment="1">
      <alignment vertical="center" wrapText="1"/>
    </xf>
    <xf numFmtId="0" fontId="5" fillId="16" borderId="62" xfId="0" applyFont="1" applyFill="1" applyBorder="1" applyAlignment="1">
      <alignment horizontal="center" vertical="center" wrapText="1"/>
    </xf>
    <xf numFmtId="1" fontId="5" fillId="16" borderId="62" xfId="0" applyNumberFormat="1" applyFont="1" applyFill="1" applyBorder="1" applyAlignment="1">
      <alignment horizontal="center" vertical="center" wrapText="1"/>
    </xf>
    <xf numFmtId="0" fontId="0" fillId="0" borderId="0" xfId="0" applyAlignment="1">
      <alignment horizontal="left" wrapText="1"/>
    </xf>
    <xf numFmtId="0" fontId="17" fillId="0" borderId="0" xfId="0" applyFont="1"/>
    <xf numFmtId="0" fontId="14" fillId="0" borderId="0" xfId="0" applyFont="1" applyAlignment="1">
      <alignment horizontal="center"/>
    </xf>
    <xf numFmtId="0" fontId="4" fillId="0" borderId="0" xfId="0" applyFont="1" applyAlignment="1">
      <alignment horizontal="left" wrapText="1"/>
    </xf>
    <xf numFmtId="0" fontId="43" fillId="17" borderId="131" xfId="0" applyFont="1" applyFill="1" applyBorder="1" applyAlignment="1">
      <alignment wrapText="1"/>
    </xf>
    <xf numFmtId="0" fontId="33" fillId="17" borderId="131" xfId="0" applyFont="1" applyFill="1" applyBorder="1" applyAlignment="1">
      <alignment horizontal="right" wrapText="1"/>
    </xf>
    <xf numFmtId="0" fontId="19" fillId="8" borderId="162" xfId="0" applyFont="1" applyFill="1" applyBorder="1" applyAlignment="1">
      <alignment horizontal="left" vertical="center" wrapText="1"/>
    </xf>
    <xf numFmtId="0" fontId="48" fillId="8" borderId="0" xfId="0" applyFont="1" applyFill="1"/>
    <xf numFmtId="0" fontId="45" fillId="7" borderId="1" xfId="0" applyFont="1" applyFill="1" applyBorder="1" applyAlignment="1">
      <alignment vertical="center"/>
    </xf>
    <xf numFmtId="0" fontId="45" fillId="7" borderId="2" xfId="0" applyFont="1" applyFill="1" applyBorder="1" applyAlignment="1">
      <alignment vertical="center"/>
    </xf>
    <xf numFmtId="1" fontId="45" fillId="7" borderId="2" xfId="0" applyNumberFormat="1" applyFont="1" applyFill="1" applyBorder="1" applyAlignment="1">
      <alignment horizontal="center" vertical="center"/>
    </xf>
    <xf numFmtId="0" fontId="4" fillId="7" borderId="6" xfId="0" applyFont="1" applyFill="1" applyBorder="1" applyAlignment="1">
      <alignment horizontal="left" vertical="center" wrapText="1"/>
    </xf>
    <xf numFmtId="0" fontId="48" fillId="8" borderId="0" xfId="0" applyFont="1" applyFill="1" applyAlignment="1">
      <alignment horizontal="left"/>
    </xf>
    <xf numFmtId="0" fontId="5" fillId="0" borderId="5" xfId="0" applyFont="1" applyBorder="1" applyAlignment="1">
      <alignment horizontal="center"/>
    </xf>
    <xf numFmtId="1" fontId="5" fillId="0" borderId="5" xfId="0" applyNumberFormat="1" applyFont="1" applyBorder="1" applyAlignment="1">
      <alignment horizontal="center"/>
    </xf>
    <xf numFmtId="0" fontId="5" fillId="6" borderId="57" xfId="0" applyFont="1" applyFill="1" applyBorder="1" applyAlignment="1">
      <alignment horizontal="center" vertical="center" wrapText="1"/>
    </xf>
    <xf numFmtId="0" fontId="5" fillId="6" borderId="59" xfId="0" applyFont="1" applyFill="1" applyBorder="1" applyAlignment="1">
      <alignment vertical="center" wrapText="1"/>
    </xf>
    <xf numFmtId="0" fontId="5" fillId="6" borderId="58" xfId="0" applyFont="1" applyFill="1" applyBorder="1" applyAlignment="1">
      <alignment horizontal="center" vertical="center" wrapText="1"/>
    </xf>
    <xf numFmtId="1" fontId="5" fillId="6" borderId="58" xfId="0" applyNumberFormat="1" applyFont="1" applyFill="1" applyBorder="1" applyAlignment="1">
      <alignment horizontal="center" vertical="center" wrapText="1"/>
    </xf>
    <xf numFmtId="0" fontId="12" fillId="0" borderId="0" xfId="0" applyFont="1"/>
    <xf numFmtId="0" fontId="5" fillId="5" borderId="17" xfId="0" applyFont="1" applyFill="1" applyBorder="1" applyAlignment="1">
      <alignment horizontal="center" vertical="center" wrapText="1"/>
    </xf>
    <xf numFmtId="0" fontId="5" fillId="5" borderId="21" xfId="0" applyFont="1" applyFill="1" applyBorder="1" applyAlignment="1">
      <alignment horizontal="left" vertical="center" wrapText="1"/>
    </xf>
    <xf numFmtId="0" fontId="5" fillId="5" borderId="23" xfId="0" applyFont="1" applyFill="1" applyBorder="1" applyAlignment="1">
      <alignment vertical="center" wrapText="1"/>
    </xf>
    <xf numFmtId="0" fontId="5" fillId="5" borderId="21" xfId="0" applyFont="1" applyFill="1" applyBorder="1" applyAlignment="1">
      <alignment horizontal="center" vertical="center" wrapText="1"/>
    </xf>
    <xf numFmtId="1" fontId="5" fillId="5" borderId="21"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21" xfId="0" applyFont="1" applyFill="1" applyBorder="1" applyAlignment="1">
      <alignment horizontal="left" vertical="center" wrapText="1"/>
    </xf>
    <xf numFmtId="0" fontId="5" fillId="6" borderId="23" xfId="0" applyFont="1" applyFill="1" applyBorder="1" applyAlignment="1">
      <alignment vertical="center" wrapText="1"/>
    </xf>
    <xf numFmtId="0" fontId="5" fillId="6" borderId="21" xfId="0" applyFont="1" applyFill="1" applyBorder="1" applyAlignment="1">
      <alignment horizontal="center" vertical="center" wrapText="1"/>
    </xf>
    <xf numFmtId="1" fontId="5" fillId="6" borderId="21" xfId="0" applyNumberFormat="1"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41" xfId="0" applyFont="1" applyFill="1" applyBorder="1" applyAlignment="1">
      <alignment horizontal="left" vertical="center" wrapText="1"/>
    </xf>
    <xf numFmtId="0" fontId="5" fillId="5" borderId="25" xfId="0" applyFont="1" applyFill="1" applyBorder="1" applyAlignment="1">
      <alignment vertical="center" wrapText="1"/>
    </xf>
    <xf numFmtId="0" fontId="5" fillId="5" borderId="41" xfId="0" applyFont="1" applyFill="1" applyBorder="1" applyAlignment="1">
      <alignment horizontal="center" vertical="center" wrapText="1"/>
    </xf>
    <xf numFmtId="1" fontId="5" fillId="5" borderId="41" xfId="0" applyNumberFormat="1" applyFont="1" applyFill="1" applyBorder="1" applyAlignment="1">
      <alignment horizontal="center" vertical="center" wrapText="1"/>
    </xf>
    <xf numFmtId="0" fontId="45" fillId="7" borderId="2" xfId="0" applyFont="1" applyFill="1" applyBorder="1" applyAlignment="1">
      <alignment horizontal="center" vertical="center" wrapText="1"/>
    </xf>
    <xf numFmtId="0" fontId="46" fillId="7" borderId="2" xfId="0" applyFont="1" applyFill="1" applyBorder="1" applyAlignment="1">
      <alignment horizontal="center" vertical="center" wrapText="1"/>
    </xf>
    <xf numFmtId="0" fontId="46" fillId="7" borderId="2" xfId="0" applyFont="1" applyFill="1" applyBorder="1" applyAlignment="1">
      <alignment horizontal="right" vertical="center" wrapText="1"/>
    </xf>
    <xf numFmtId="0" fontId="7" fillId="7" borderId="2" xfId="0" applyFont="1" applyFill="1" applyBorder="1" applyAlignment="1">
      <alignment horizontal="center" vertical="center" wrapText="1"/>
    </xf>
    <xf numFmtId="1" fontId="45" fillId="7" borderId="2" xfId="0" applyNumberFormat="1" applyFont="1" applyFill="1" applyBorder="1" applyAlignment="1">
      <alignment horizontal="right" vertical="center" wrapText="1" indent="2"/>
    </xf>
    <xf numFmtId="0" fontId="11" fillId="0" borderId="5" xfId="0" applyFont="1" applyBorder="1" applyAlignment="1">
      <alignment horizontal="left"/>
    </xf>
    <xf numFmtId="0" fontId="4" fillId="0" borderId="5" xfId="0" applyFont="1" applyBorder="1" applyAlignment="1">
      <alignment horizontal="left"/>
    </xf>
    <xf numFmtId="0" fontId="4" fillId="0" borderId="5" xfId="0" applyFont="1" applyBorder="1" applyAlignment="1">
      <alignment horizontal="right"/>
    </xf>
    <xf numFmtId="0" fontId="0" fillId="0" borderId="5" xfId="0" applyBorder="1" applyAlignment="1">
      <alignment horizontal="left"/>
    </xf>
    <xf numFmtId="0" fontId="7" fillId="6" borderId="21" xfId="0" applyFont="1" applyFill="1" applyBorder="1" applyAlignment="1">
      <alignment horizontal="left" vertical="center" wrapText="1"/>
    </xf>
    <xf numFmtId="0" fontId="4" fillId="6" borderId="37"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5" fillId="6" borderId="24" xfId="0" applyFont="1" applyFill="1" applyBorder="1" applyAlignment="1">
      <alignment horizontal="center" vertical="center" wrapText="1"/>
    </xf>
    <xf numFmtId="0" fontId="7" fillId="6" borderId="41"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5" fillId="6" borderId="25" xfId="0" applyFont="1" applyFill="1" applyBorder="1" applyAlignment="1">
      <alignment vertical="center" wrapText="1"/>
    </xf>
    <xf numFmtId="0" fontId="5" fillId="6" borderId="41" xfId="0" applyFont="1" applyFill="1" applyBorder="1" applyAlignment="1">
      <alignment horizontal="center" vertical="center" wrapText="1"/>
    </xf>
    <xf numFmtId="1" fontId="5" fillId="6" borderId="41" xfId="0" applyNumberFormat="1" applyFont="1" applyFill="1" applyBorder="1" applyAlignment="1">
      <alignment horizontal="center" vertical="center" wrapText="1"/>
    </xf>
    <xf numFmtId="0" fontId="46" fillId="7" borderId="2" xfId="0" applyFont="1" applyFill="1" applyBorder="1" applyAlignment="1">
      <alignment vertical="center"/>
    </xf>
    <xf numFmtId="0" fontId="46" fillId="7" borderId="2" xfId="0" applyFont="1" applyFill="1" applyBorder="1" applyAlignment="1">
      <alignment horizontal="right" vertical="center"/>
    </xf>
    <xf numFmtId="0" fontId="11" fillId="7" borderId="2" xfId="0" applyFont="1" applyFill="1" applyBorder="1" applyAlignment="1">
      <alignment vertical="center"/>
    </xf>
    <xf numFmtId="0" fontId="4" fillId="7" borderId="6" xfId="0" applyFont="1" applyFill="1" applyBorder="1" applyAlignment="1" applyProtection="1">
      <alignment horizontal="left" vertical="center" wrapText="1"/>
      <protection locked="0"/>
    </xf>
    <xf numFmtId="0" fontId="4" fillId="0" borderId="3" xfId="0" applyFont="1" applyBorder="1" applyAlignment="1">
      <alignment horizontal="left"/>
    </xf>
    <xf numFmtId="0" fontId="4" fillId="0" borderId="0" xfId="0" applyFont="1" applyAlignment="1">
      <alignment horizontal="left"/>
    </xf>
    <xf numFmtId="0" fontId="4"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4" fillId="0" borderId="7" xfId="0" applyFont="1" applyBorder="1" applyAlignment="1" applyProtection="1">
      <alignment horizontal="left" wrapText="1"/>
      <protection locked="0"/>
    </xf>
    <xf numFmtId="0" fontId="5" fillId="6" borderId="61" xfId="0" applyFont="1" applyFill="1" applyBorder="1" applyAlignment="1">
      <alignment horizontal="center" vertical="center" wrapText="1"/>
    </xf>
    <xf numFmtId="0" fontId="5" fillId="6" borderId="62" xfId="0" applyFont="1" applyFill="1" applyBorder="1" applyAlignment="1">
      <alignment horizontal="center" vertical="center" wrapText="1"/>
    </xf>
    <xf numFmtId="1" fontId="5" fillId="6" borderId="62" xfId="0" applyNumberFormat="1"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0" xfId="0" applyFont="1" applyFill="1" applyBorder="1" applyAlignment="1">
      <alignment vertical="center" wrapText="1"/>
    </xf>
    <xf numFmtId="0" fontId="5" fillId="6" borderId="10" xfId="0" applyFont="1" applyFill="1" applyBorder="1" applyAlignment="1">
      <alignment horizontal="center" vertical="center" wrapText="1"/>
    </xf>
    <xf numFmtId="1" fontId="5" fillId="6" borderId="10" xfId="0" applyNumberFormat="1"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0" xfId="0" applyFont="1" applyFill="1" applyBorder="1" applyAlignment="1">
      <alignment vertical="center" wrapText="1"/>
    </xf>
    <xf numFmtId="0" fontId="5" fillId="6" borderId="50" xfId="0" applyFont="1" applyFill="1" applyBorder="1" applyAlignment="1">
      <alignment horizontal="center" vertical="center" wrapText="1"/>
    </xf>
    <xf numFmtId="1" fontId="5" fillId="6" borderId="50" xfId="0" applyNumberFormat="1" applyFont="1" applyFill="1" applyBorder="1" applyAlignment="1">
      <alignment horizontal="center" vertical="center" wrapText="1"/>
    </xf>
    <xf numFmtId="0" fontId="48" fillId="0" borderId="0" xfId="0" applyFont="1" applyAlignment="1">
      <alignment horizontal="left"/>
    </xf>
    <xf numFmtId="0" fontId="11" fillId="0" borderId="0" xfId="0" applyFont="1" applyAlignment="1">
      <alignment horizontal="left" wrapText="1"/>
    </xf>
    <xf numFmtId="0" fontId="4" fillId="0" borderId="0" xfId="0" applyFont="1" applyAlignment="1">
      <alignment wrapText="1"/>
    </xf>
    <xf numFmtId="0" fontId="10" fillId="9" borderId="148" xfId="0" applyFont="1" applyFill="1" applyBorder="1" applyAlignment="1">
      <alignment horizontal="left"/>
    </xf>
    <xf numFmtId="0" fontId="20" fillId="9" borderId="148" xfId="0" applyFont="1" applyFill="1" applyBorder="1"/>
    <xf numFmtId="0" fontId="10" fillId="9" borderId="22" xfId="0" applyFont="1" applyFill="1" applyBorder="1" applyAlignment="1">
      <alignment horizontal="left"/>
    </xf>
    <xf numFmtId="0" fontId="20" fillId="9" borderId="22" xfId="0" applyFont="1" applyFill="1" applyBorder="1" applyAlignment="1">
      <alignment horizontal="left"/>
    </xf>
    <xf numFmtId="0" fontId="20" fillId="9" borderId="22" xfId="0" applyFont="1" applyFill="1" applyBorder="1" applyAlignment="1">
      <alignment horizontal="center"/>
    </xf>
    <xf numFmtId="4" fontId="10" fillId="9" borderId="22" xfId="0" applyNumberFormat="1" applyFont="1" applyFill="1" applyBorder="1"/>
    <xf numFmtId="10" fontId="16" fillId="9" borderId="22" xfId="0" applyNumberFormat="1" applyFont="1" applyFill="1" applyBorder="1" applyAlignment="1">
      <alignment horizontal="center"/>
    </xf>
    <xf numFmtId="4" fontId="31" fillId="9" borderId="22" xfId="0" applyNumberFormat="1" applyFont="1" applyFill="1" applyBorder="1"/>
    <xf numFmtId="0" fontId="20" fillId="9" borderId="22" xfId="0" applyFont="1" applyFill="1" applyBorder="1" applyAlignment="1">
      <alignment vertical="top"/>
    </xf>
    <xf numFmtId="0" fontId="21" fillId="9" borderId="22" xfId="0" applyFont="1" applyFill="1" applyBorder="1" applyAlignment="1">
      <alignment horizontal="left" vertical="center" wrapText="1"/>
    </xf>
    <xf numFmtId="0" fontId="10" fillId="9" borderId="165" xfId="0" applyFont="1" applyFill="1" applyBorder="1" applyAlignment="1">
      <alignment horizontal="center"/>
    </xf>
    <xf numFmtId="0" fontId="10" fillId="9" borderId="165" xfId="0" applyFont="1" applyFill="1" applyBorder="1" applyAlignment="1">
      <alignment horizontal="left" wrapText="1"/>
    </xf>
    <xf numFmtId="0" fontId="11" fillId="10" borderId="16" xfId="0" applyFont="1" applyFill="1" applyBorder="1" applyAlignment="1">
      <alignment vertical="center" wrapText="1"/>
    </xf>
    <xf numFmtId="0" fontId="10" fillId="10" borderId="105" xfId="0" applyFont="1" applyFill="1" applyBorder="1" applyAlignment="1" applyProtection="1">
      <alignment vertical="center" wrapText="1"/>
    </xf>
    <xf numFmtId="0" fontId="10" fillId="10" borderId="83" xfId="0" applyFont="1" applyFill="1" applyBorder="1" applyAlignment="1" applyProtection="1">
      <alignment vertical="center" wrapText="1"/>
    </xf>
    <xf numFmtId="0" fontId="4" fillId="11" borderId="105" xfId="0" applyFont="1" applyFill="1" applyBorder="1" applyAlignment="1" applyProtection="1">
      <alignment vertical="center" wrapText="1"/>
    </xf>
    <xf numFmtId="0" fontId="4" fillId="11" borderId="83" xfId="0" applyFont="1" applyFill="1" applyBorder="1" applyAlignment="1" applyProtection="1">
      <alignment vertical="center" wrapText="1"/>
    </xf>
    <xf numFmtId="0" fontId="4" fillId="12" borderId="105" xfId="0" applyFont="1" applyFill="1" applyBorder="1" applyAlignment="1" applyProtection="1">
      <alignment vertical="center" wrapText="1"/>
    </xf>
    <xf numFmtId="0" fontId="4" fillId="12" borderId="83" xfId="0" applyFont="1" applyFill="1" applyBorder="1" applyAlignment="1" applyProtection="1">
      <alignment vertical="center" wrapText="1"/>
    </xf>
    <xf numFmtId="0" fontId="4" fillId="11" borderId="108" xfId="0" applyFont="1" applyFill="1" applyBorder="1" applyAlignment="1" applyProtection="1">
      <alignment vertical="center" wrapText="1"/>
    </xf>
    <xf numFmtId="0" fontId="4" fillId="11" borderId="99" xfId="0" applyFont="1" applyFill="1" applyBorder="1" applyAlignment="1" applyProtection="1">
      <alignment vertical="center" wrapText="1"/>
    </xf>
    <xf numFmtId="0" fontId="11" fillId="19" borderId="57" xfId="0" applyFont="1" applyFill="1" applyBorder="1" applyAlignment="1">
      <alignment horizontal="center" vertical="center" wrapText="1"/>
    </xf>
    <xf numFmtId="0" fontId="11" fillId="19" borderId="58" xfId="0" applyFont="1" applyFill="1" applyBorder="1" applyAlignment="1">
      <alignment horizontal="left" vertical="center"/>
    </xf>
    <xf numFmtId="0" fontId="46" fillId="19" borderId="73" xfId="0" applyFont="1" applyFill="1" applyBorder="1" applyAlignment="1">
      <alignment horizontal="left" vertical="center" wrapText="1"/>
    </xf>
    <xf numFmtId="0" fontId="11" fillId="19" borderId="63" xfId="0" applyFont="1" applyFill="1" applyBorder="1" applyAlignment="1">
      <alignment horizontal="center" vertical="center"/>
    </xf>
    <xf numFmtId="0" fontId="11" fillId="19" borderId="64" xfId="0" applyFont="1" applyFill="1" applyBorder="1" applyAlignment="1">
      <alignment horizontal="left" vertical="center"/>
    </xf>
    <xf numFmtId="0" fontId="46" fillId="19" borderId="60" xfId="0" applyFont="1" applyFill="1" applyBorder="1" applyAlignment="1">
      <alignment horizontal="left" vertical="center"/>
    </xf>
    <xf numFmtId="0" fontId="46" fillId="19" borderId="60" xfId="0" applyFont="1" applyFill="1" applyBorder="1" applyAlignment="1">
      <alignment horizontal="right" vertical="center"/>
    </xf>
    <xf numFmtId="0" fontId="11" fillId="19" borderId="65" xfId="0" applyFont="1" applyFill="1" applyBorder="1" applyAlignment="1">
      <alignment vertical="center" wrapText="1"/>
    </xf>
    <xf numFmtId="0" fontId="7" fillId="19" borderId="65" xfId="0" applyFont="1" applyFill="1" applyBorder="1" applyAlignment="1">
      <alignment horizontal="center" vertical="center" wrapText="1"/>
    </xf>
    <xf numFmtId="1" fontId="11" fillId="19" borderId="65" xfId="0" applyNumberFormat="1" applyFont="1" applyFill="1" applyBorder="1" applyAlignment="1">
      <alignment horizontal="center" vertical="center" wrapText="1"/>
    </xf>
    <xf numFmtId="0" fontId="11" fillId="19" borderId="66" xfId="0" applyFont="1" applyFill="1" applyBorder="1" applyAlignment="1" applyProtection="1">
      <alignment horizontal="left" vertical="center" wrapText="1"/>
      <protection locked="0"/>
    </xf>
    <xf numFmtId="0" fontId="11" fillId="19" borderId="157" xfId="0" applyFont="1" applyFill="1" applyBorder="1" applyAlignment="1">
      <alignment horizontal="center" vertical="center" wrapText="1"/>
    </xf>
    <xf numFmtId="0" fontId="11" fillId="19" borderId="158" xfId="0" applyFont="1" applyFill="1" applyBorder="1" applyAlignment="1">
      <alignment horizontal="left" vertical="center"/>
    </xf>
    <xf numFmtId="0" fontId="28" fillId="17" borderId="136" xfId="0" applyFont="1" applyFill="1" applyBorder="1" applyAlignment="1">
      <alignment wrapText="1"/>
    </xf>
    <xf numFmtId="4" fontId="10" fillId="9" borderId="22" xfId="0" applyNumberFormat="1" applyFont="1" applyFill="1" applyBorder="1" applyAlignment="1">
      <alignment wrapText="1"/>
    </xf>
    <xf numFmtId="0" fontId="20" fillId="9" borderId="22" xfId="0" applyFont="1" applyFill="1" applyBorder="1" applyAlignment="1">
      <alignment horizontal="center" wrapText="1"/>
    </xf>
    <xf numFmtId="0" fontId="20" fillId="9" borderId="22" xfId="0" applyFont="1" applyFill="1" applyBorder="1" applyAlignment="1">
      <alignment vertical="top" wrapText="1"/>
    </xf>
    <xf numFmtId="0" fontId="10" fillId="9" borderId="165" xfId="0" applyFont="1" applyFill="1" applyBorder="1" applyAlignment="1">
      <alignment horizontal="center" wrapText="1"/>
    </xf>
    <xf numFmtId="0" fontId="46" fillId="7" borderId="2" xfId="0" applyFont="1" applyFill="1" applyBorder="1" applyAlignment="1">
      <alignment horizontal="left" vertical="center" wrapText="1"/>
    </xf>
    <xf numFmtId="0" fontId="4" fillId="0" borderId="5" xfId="0" applyFont="1" applyBorder="1" applyAlignment="1">
      <alignment horizontal="left" wrapText="1"/>
    </xf>
    <xf numFmtId="0" fontId="4" fillId="0" borderId="5" xfId="0" applyFont="1" applyBorder="1" applyAlignment="1">
      <alignment horizontal="right" wrapText="1"/>
    </xf>
    <xf numFmtId="0" fontId="4" fillId="5" borderId="160" xfId="0" applyFont="1" applyFill="1" applyBorder="1" applyAlignment="1">
      <alignment horizontal="left" vertical="center" wrapText="1"/>
    </xf>
    <xf numFmtId="0" fontId="4" fillId="5" borderId="161" xfId="0" applyFont="1" applyFill="1" applyBorder="1" applyAlignment="1">
      <alignment horizontal="left" vertical="center" wrapText="1"/>
    </xf>
    <xf numFmtId="0" fontId="4" fillId="5" borderId="75"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23" xfId="0" applyFont="1" applyFill="1" applyBorder="1" applyAlignment="1">
      <alignment horizontal="left" vertical="center" wrapText="1"/>
    </xf>
    <xf numFmtId="0" fontId="4" fillId="5" borderId="124" xfId="0" applyFont="1" applyFill="1" applyBorder="1" applyAlignment="1">
      <alignment horizontal="left" vertical="center" wrapText="1"/>
    </xf>
    <xf numFmtId="0" fontId="4" fillId="5" borderId="125" xfId="0" applyFont="1" applyFill="1" applyBorder="1" applyAlignment="1">
      <alignment horizontal="left" vertical="center" wrapText="1"/>
    </xf>
    <xf numFmtId="0" fontId="4" fillId="5" borderId="126" xfId="0" applyFont="1" applyFill="1" applyBorder="1" applyAlignment="1">
      <alignment horizontal="left" vertical="center" wrapText="1"/>
    </xf>
    <xf numFmtId="0" fontId="4" fillId="4" borderId="71" xfId="0" applyFont="1" applyFill="1" applyBorder="1" applyAlignment="1" applyProtection="1">
      <alignment horizontal="left" vertical="center" wrapText="1"/>
      <protection locked="0"/>
    </xf>
    <xf numFmtId="0" fontId="4" fillId="4" borderId="49" xfId="0" applyFont="1" applyFill="1" applyBorder="1" applyAlignment="1" applyProtection="1">
      <alignment horizontal="left" vertical="center" wrapText="1"/>
      <protection locked="0"/>
    </xf>
    <xf numFmtId="0" fontId="4" fillId="0" borderId="0" xfId="0" applyFont="1" applyAlignment="1">
      <alignment horizontal="right" wrapText="1"/>
    </xf>
    <xf numFmtId="0" fontId="39" fillId="20" borderId="102" xfId="0" applyFont="1" applyFill="1" applyBorder="1" applyAlignment="1" applyProtection="1">
      <alignment horizontal="left" vertical="center" wrapText="1"/>
    </xf>
    <xf numFmtId="0" fontId="39" fillId="20" borderId="103" xfId="0" applyFont="1" applyFill="1" applyBorder="1" applyAlignment="1" applyProtection="1">
      <alignment horizontal="left" vertical="center" wrapText="1"/>
    </xf>
    <xf numFmtId="0" fontId="39" fillId="20" borderId="103" xfId="0" applyFont="1" applyFill="1" applyBorder="1" applyAlignment="1" applyProtection="1">
      <alignment vertical="center" wrapText="1"/>
    </xf>
    <xf numFmtId="0" fontId="39" fillId="20" borderId="103" xfId="0" applyFont="1" applyFill="1" applyBorder="1" applyAlignment="1" applyProtection="1">
      <alignment horizontal="center" vertical="center" wrapText="1"/>
    </xf>
    <xf numFmtId="1" fontId="39" fillId="20" borderId="104" xfId="0" applyNumberFormat="1" applyFont="1" applyFill="1" applyBorder="1" applyAlignment="1" applyProtection="1">
      <alignment horizontal="right" vertical="center" wrapText="1" indent="2"/>
    </xf>
    <xf numFmtId="0" fontId="39" fillId="20" borderId="100" xfId="0" applyFont="1" applyFill="1" applyBorder="1" applyAlignment="1" applyProtection="1">
      <alignment horizontal="center" vertical="center" wrapText="1"/>
    </xf>
    <xf numFmtId="0" fontId="34" fillId="20" borderId="102" xfId="0" applyFont="1" applyFill="1" applyBorder="1" applyAlignment="1" applyProtection="1">
      <alignment vertical="center" wrapText="1"/>
    </xf>
    <xf numFmtId="0" fontId="34" fillId="20" borderId="100" xfId="0" applyFont="1" applyFill="1" applyBorder="1" applyAlignment="1" applyProtection="1">
      <alignment vertical="center" wrapText="1"/>
    </xf>
    <xf numFmtId="0" fontId="33" fillId="10" borderId="166" xfId="0" applyFont="1" applyFill="1" applyBorder="1" applyAlignment="1" applyProtection="1">
      <alignment horizontal="left" vertical="center" wrapText="1"/>
    </xf>
    <xf numFmtId="0" fontId="5" fillId="11" borderId="167" xfId="0" applyFont="1" applyFill="1" applyBorder="1" applyAlignment="1" applyProtection="1">
      <alignment horizontal="left" vertical="center" wrapText="1"/>
    </xf>
    <xf numFmtId="0" fontId="33" fillId="10" borderId="38" xfId="0" applyFont="1" applyFill="1" applyBorder="1" applyAlignment="1" applyProtection="1">
      <alignment horizontal="left" vertical="center" wrapText="1"/>
    </xf>
    <xf numFmtId="0" fontId="11" fillId="11" borderId="141" xfId="0" applyFont="1" applyFill="1" applyBorder="1" applyAlignment="1" applyProtection="1">
      <alignment horizontal="left" vertical="center" wrapText="1"/>
    </xf>
    <xf numFmtId="0" fontId="34" fillId="10" borderId="38" xfId="0" applyFont="1" applyFill="1" applyBorder="1" applyAlignment="1" applyProtection="1">
      <alignment vertical="center" wrapText="1"/>
    </xf>
    <xf numFmtId="0" fontId="12" fillId="11" borderId="141" xfId="0" applyFont="1" applyFill="1" applyBorder="1" applyAlignment="1" applyProtection="1">
      <alignment vertical="center" wrapText="1"/>
    </xf>
    <xf numFmtId="0" fontId="12" fillId="11" borderId="168" xfId="0" applyFont="1" applyFill="1" applyBorder="1" applyAlignment="1" applyProtection="1">
      <alignment vertical="center" wrapText="1"/>
    </xf>
    <xf numFmtId="0" fontId="12" fillId="12" borderId="141" xfId="0" applyFont="1" applyFill="1" applyBorder="1" applyAlignment="1" applyProtection="1">
      <alignment vertical="center" wrapText="1"/>
    </xf>
    <xf numFmtId="0" fontId="17" fillId="10" borderId="19" xfId="0" applyFont="1" applyFill="1" applyBorder="1" applyAlignment="1" applyProtection="1">
      <alignment horizontal="center" vertical="center"/>
    </xf>
    <xf numFmtId="0" fontId="45" fillId="7" borderId="3" xfId="0" applyFont="1" applyFill="1" applyBorder="1" applyAlignment="1">
      <alignment vertical="center"/>
    </xf>
    <xf numFmtId="0" fontId="45" fillId="7" borderId="0" xfId="0" applyFont="1" applyFill="1" applyBorder="1" applyAlignment="1">
      <alignment vertical="center"/>
    </xf>
    <xf numFmtId="0" fontId="7" fillId="7" borderId="0" xfId="0" applyFont="1" applyFill="1" applyBorder="1" applyAlignment="1">
      <alignment horizontal="center" vertical="center"/>
    </xf>
    <xf numFmtId="1" fontId="45" fillId="7" borderId="0" xfId="0" applyNumberFormat="1" applyFont="1" applyFill="1" applyBorder="1" applyAlignment="1">
      <alignment horizontal="center" vertical="center"/>
    </xf>
    <xf numFmtId="0" fontId="4" fillId="7" borderId="7" xfId="0" applyFont="1" applyFill="1" applyBorder="1" applyAlignment="1">
      <alignment horizontal="left" vertical="center" wrapText="1"/>
    </xf>
    <xf numFmtId="0" fontId="10" fillId="9" borderId="169" xfId="0" applyFont="1" applyFill="1" applyBorder="1" applyAlignment="1">
      <alignment horizontal="center"/>
    </xf>
    <xf numFmtId="0" fontId="10" fillId="9" borderId="169" xfId="0" applyFont="1" applyFill="1" applyBorder="1" applyAlignment="1">
      <alignment horizontal="left" wrapText="1"/>
    </xf>
    <xf numFmtId="0" fontId="5" fillId="6" borderId="58" xfId="0" applyFont="1" applyFill="1" applyBorder="1" applyAlignment="1">
      <alignment horizontal="left" vertical="center" wrapText="1"/>
    </xf>
    <xf numFmtId="0" fontId="48" fillId="8" borderId="170" xfId="0" applyFont="1" applyFill="1" applyBorder="1" applyAlignment="1">
      <alignment horizontal="left" vertical="center" wrapText="1"/>
    </xf>
    <xf numFmtId="0" fontId="39" fillId="10" borderId="171" xfId="0" applyFont="1" applyFill="1" applyBorder="1" applyAlignment="1">
      <alignment horizontal="center" vertical="center"/>
    </xf>
    <xf numFmtId="0" fontId="39" fillId="10" borderId="172" xfId="0" applyFont="1" applyFill="1" applyBorder="1" applyAlignment="1">
      <alignment horizontal="left" vertical="center"/>
    </xf>
    <xf numFmtId="0" fontId="53" fillId="10" borderId="173" xfId="0" applyFont="1" applyFill="1" applyBorder="1" applyAlignment="1">
      <alignment vertical="center" wrapText="1"/>
    </xf>
    <xf numFmtId="0" fontId="53" fillId="10" borderId="174" xfId="0" applyFont="1" applyFill="1" applyBorder="1" applyAlignment="1">
      <alignment horizontal="center" vertical="center" wrapText="1"/>
    </xf>
    <xf numFmtId="1" fontId="39" fillId="10" borderId="173" xfId="0" applyNumberFormat="1" applyFont="1" applyFill="1" applyBorder="1" applyAlignment="1">
      <alignment horizontal="center" vertical="center" wrapText="1"/>
    </xf>
    <xf numFmtId="0" fontId="39" fillId="10" borderId="174" xfId="0" applyFont="1" applyFill="1" applyBorder="1" applyAlignment="1">
      <alignment horizontal="left" vertical="center" wrapText="1"/>
    </xf>
    <xf numFmtId="0" fontId="4" fillId="6" borderId="125" xfId="0" applyFont="1" applyFill="1" applyBorder="1" applyAlignment="1">
      <alignment horizontal="left" vertical="center" wrapText="1"/>
    </xf>
    <xf numFmtId="0" fontId="4" fillId="6" borderId="126" xfId="0" applyFont="1" applyFill="1" applyBorder="1" applyAlignment="1">
      <alignment horizontal="left" vertical="center" wrapText="1"/>
    </xf>
    <xf numFmtId="0" fontId="4" fillId="6" borderId="75"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123" xfId="0" applyFont="1" applyFill="1" applyBorder="1" applyAlignment="1">
      <alignment horizontal="left" vertical="center" wrapText="1"/>
    </xf>
    <xf numFmtId="0" fontId="4" fillId="6" borderId="124" xfId="0" applyFont="1" applyFill="1" applyBorder="1" applyAlignment="1">
      <alignment horizontal="left" vertical="center" wrapText="1"/>
    </xf>
    <xf numFmtId="14" fontId="29" fillId="6" borderId="22" xfId="0" applyNumberFormat="1" applyFont="1" applyFill="1" applyBorder="1" applyAlignment="1">
      <alignment horizontal="left" vertical="center" wrapText="1"/>
    </xf>
    <xf numFmtId="0" fontId="29" fillId="6" borderId="22" xfId="0" applyFont="1" applyFill="1" applyBorder="1" applyAlignment="1">
      <alignment horizontal="left" vertical="center" wrapText="1"/>
    </xf>
    <xf numFmtId="0" fontId="7" fillId="6" borderId="9" xfId="0" applyFont="1" applyFill="1" applyBorder="1" applyAlignment="1">
      <alignment horizontal="center" vertical="center"/>
    </xf>
    <xf numFmtId="0" fontId="7" fillId="6" borderId="50" xfId="0" applyFont="1" applyFill="1" applyBorder="1" applyAlignment="1">
      <alignment horizontal="left" vertical="center" wrapText="1"/>
    </xf>
    <xf numFmtId="4" fontId="33" fillId="20" borderId="1" xfId="0" applyNumberFormat="1" applyFont="1" applyFill="1" applyBorder="1" applyAlignment="1">
      <alignment horizontal="left" vertical="center"/>
    </xf>
    <xf numFmtId="4" fontId="33" fillId="20" borderId="2" xfId="0" applyNumberFormat="1" applyFont="1" applyFill="1" applyBorder="1" applyAlignment="1">
      <alignment horizontal="left" vertical="center"/>
    </xf>
    <xf numFmtId="1" fontId="33" fillId="20" borderId="77" xfId="0" applyNumberFormat="1" applyFont="1" applyFill="1" applyBorder="1" applyAlignment="1" applyProtection="1">
      <alignment horizontal="center"/>
    </xf>
    <xf numFmtId="1" fontId="33" fillId="20" borderId="78" xfId="0" applyNumberFormat="1" applyFont="1" applyFill="1" applyBorder="1" applyAlignment="1" applyProtection="1">
      <alignment horizontal="center"/>
    </xf>
    <xf numFmtId="4" fontId="11" fillId="10" borderId="20" xfId="0" applyNumberFormat="1" applyFont="1" applyFill="1" applyBorder="1" applyAlignment="1" applyProtection="1">
      <alignment vertical="center" wrapText="1"/>
    </xf>
    <xf numFmtId="0" fontId="43" fillId="17" borderId="131" xfId="0" applyFont="1" applyFill="1" applyBorder="1" applyAlignment="1">
      <alignment horizontal="center" wrapText="1"/>
    </xf>
    <xf numFmtId="0" fontId="20" fillId="9" borderId="43" xfId="0" applyFont="1" applyFill="1" applyBorder="1" applyAlignment="1" applyProtection="1">
      <alignment horizontal="left"/>
    </xf>
    <xf numFmtId="0" fontId="20" fillId="9" borderId="44" xfId="0" applyFont="1" applyFill="1" applyBorder="1" applyAlignment="1" applyProtection="1">
      <alignment horizontal="left"/>
    </xf>
    <xf numFmtId="0" fontId="29" fillId="4" borderId="43" xfId="0" applyFont="1" applyFill="1" applyBorder="1" applyAlignment="1" applyProtection="1">
      <alignment horizontal="left" vertical="center" wrapText="1"/>
      <protection locked="0"/>
    </xf>
    <xf numFmtId="0" fontId="29" fillId="4" borderId="44" xfId="0" applyFont="1" applyFill="1" applyBorder="1" applyAlignment="1" applyProtection="1">
      <alignment horizontal="left" vertical="center" wrapText="1"/>
      <protection locked="0"/>
    </xf>
    <xf numFmtId="0" fontId="29" fillId="4" borderId="36" xfId="0" applyFont="1" applyFill="1" applyBorder="1" applyAlignment="1" applyProtection="1">
      <alignment horizontal="left" vertical="center" wrapText="1"/>
      <protection locked="0"/>
    </xf>
    <xf numFmtId="0" fontId="29" fillId="4" borderId="132" xfId="0" applyFont="1" applyFill="1" applyBorder="1" applyAlignment="1" applyProtection="1">
      <alignment horizontal="left" vertical="center" wrapText="1"/>
      <protection locked="0"/>
    </xf>
    <xf numFmtId="0" fontId="29" fillId="4" borderId="133" xfId="0" applyFont="1" applyFill="1" applyBorder="1" applyAlignment="1" applyProtection="1">
      <alignment horizontal="left" vertical="center" wrapText="1"/>
      <protection locked="0"/>
    </xf>
    <xf numFmtId="0" fontId="29" fillId="4" borderId="134" xfId="0" applyFont="1" applyFill="1" applyBorder="1" applyAlignment="1" applyProtection="1">
      <alignment horizontal="left" vertical="center" wrapText="1"/>
      <protection locked="0"/>
    </xf>
    <xf numFmtId="0" fontId="20" fillId="9" borderId="43" xfId="0" applyFont="1" applyFill="1" applyBorder="1" applyAlignment="1" applyProtection="1">
      <alignment horizontal="center"/>
    </xf>
    <xf numFmtId="0" fontId="20" fillId="9" borderId="44" xfId="0" applyFont="1" applyFill="1" applyBorder="1" applyAlignment="1" applyProtection="1">
      <alignment horizontal="center"/>
    </xf>
    <xf numFmtId="0" fontId="20" fillId="9" borderId="43" xfId="0" applyFont="1" applyFill="1" applyBorder="1" applyAlignment="1" applyProtection="1">
      <alignment horizontal="left" vertical="center" wrapText="1"/>
    </xf>
    <xf numFmtId="0" fontId="20" fillId="9" borderId="36"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30" fillId="9" borderId="43" xfId="0" applyFont="1" applyFill="1" applyBorder="1" applyAlignment="1" applyProtection="1">
      <alignment vertical="top"/>
    </xf>
    <xf numFmtId="0" fontId="30" fillId="9" borderId="44" xfId="0" applyFont="1" applyFill="1" applyBorder="1" applyAlignment="1" applyProtection="1">
      <alignment vertical="top"/>
    </xf>
    <xf numFmtId="0" fontId="25" fillId="6" borderId="43" xfId="0" applyFont="1" applyFill="1" applyBorder="1" applyAlignment="1" applyProtection="1">
      <alignment horizontal="left" vertical="top" wrapText="1"/>
    </xf>
    <xf numFmtId="0" fontId="25" fillId="6" borderId="36" xfId="0" applyFont="1" applyFill="1" applyBorder="1" applyAlignment="1" applyProtection="1">
      <alignment horizontal="left" vertical="top" wrapText="1"/>
    </xf>
    <xf numFmtId="0" fontId="25" fillId="6" borderId="128" xfId="0" applyFont="1" applyFill="1" applyBorder="1" applyAlignment="1" applyProtection="1">
      <alignment horizontal="left" vertical="top" wrapText="1"/>
    </xf>
    <xf numFmtId="0" fontId="7" fillId="6" borderId="61" xfId="0" applyFont="1" applyFill="1" applyBorder="1" applyAlignment="1">
      <alignment horizontal="center" vertical="center"/>
    </xf>
    <xf numFmtId="0" fontId="7" fillId="6" borderId="8" xfId="0" applyFont="1" applyFill="1" applyBorder="1" applyAlignment="1">
      <alignment horizontal="center" vertical="center"/>
    </xf>
    <xf numFmtId="0" fontId="7" fillId="6" borderId="152" xfId="0" applyFont="1" applyFill="1" applyBorder="1" applyAlignment="1">
      <alignment horizontal="center" vertical="center"/>
    </xf>
    <xf numFmtId="0" fontId="7" fillId="6" borderId="62"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127" xfId="0" applyFont="1" applyFill="1" applyBorder="1" applyAlignment="1">
      <alignment horizontal="left" vertical="center" wrapText="1"/>
    </xf>
    <xf numFmtId="0" fontId="7" fillId="5" borderId="8" xfId="0" applyFont="1" applyFill="1" applyBorder="1" applyAlignment="1">
      <alignment horizontal="center" vertical="center"/>
    </xf>
    <xf numFmtId="0" fontId="7" fillId="5" borderId="10" xfId="0" applyFont="1" applyFill="1" applyBorder="1" applyAlignment="1">
      <alignment horizontal="left" vertical="center" wrapText="1"/>
    </xf>
    <xf numFmtId="1" fontId="11" fillId="10" borderId="155" xfId="0" applyNumberFormat="1" applyFont="1" applyFill="1" applyBorder="1" applyAlignment="1">
      <alignment horizontal="center" vertical="center" wrapText="1"/>
    </xf>
    <xf numFmtId="1" fontId="11" fillId="10" borderId="158" xfId="0" applyNumberFormat="1" applyFont="1" applyFill="1" applyBorder="1" applyAlignment="1">
      <alignment horizontal="center" vertical="center" wrapText="1"/>
    </xf>
    <xf numFmtId="0" fontId="11" fillId="10" borderId="156" xfId="0" applyFont="1" applyFill="1" applyBorder="1" applyAlignment="1">
      <alignment horizontal="left" vertical="center" wrapText="1"/>
    </xf>
    <xf numFmtId="0" fontId="11" fillId="10" borderId="159" xfId="0" applyFont="1" applyFill="1" applyBorder="1" applyAlignment="1">
      <alignment horizontal="left" vertical="center" wrapText="1"/>
    </xf>
    <xf numFmtId="0" fontId="29" fillId="6" borderId="148" xfId="0" applyFont="1" applyFill="1" applyBorder="1" applyAlignment="1">
      <alignment horizontal="left" vertical="center" wrapText="1"/>
    </xf>
    <xf numFmtId="0" fontId="29" fillId="6" borderId="22" xfId="0" applyFont="1" applyFill="1" applyBorder="1" applyAlignment="1">
      <alignment horizontal="left" vertical="center" wrapText="1"/>
    </xf>
    <xf numFmtId="0" fontId="39" fillId="10" borderId="154" xfId="0" applyFont="1" applyFill="1" applyBorder="1" applyAlignment="1">
      <alignment horizontal="center" vertical="center" wrapText="1"/>
    </xf>
    <xf numFmtId="0" fontId="39" fillId="10" borderId="155" xfId="0" applyFont="1" applyFill="1" applyBorder="1" applyAlignment="1">
      <alignment horizontal="center" vertical="center" wrapText="1"/>
    </xf>
    <xf numFmtId="0" fontId="46" fillId="10" borderId="155" xfId="0" applyFont="1" applyFill="1" applyBorder="1" applyAlignment="1">
      <alignment horizontal="center" vertical="center" wrapText="1"/>
    </xf>
    <xf numFmtId="0" fontId="46" fillId="10" borderId="158" xfId="0" applyFont="1" applyFill="1" applyBorder="1" applyAlignment="1">
      <alignment horizontal="center" vertical="center" wrapText="1"/>
    </xf>
    <xf numFmtId="0" fontId="7" fillId="10" borderId="155" xfId="0" applyFont="1" applyFill="1" applyBorder="1" applyAlignment="1">
      <alignment horizontal="center" vertical="center" wrapText="1"/>
    </xf>
    <xf numFmtId="0" fontId="7" fillId="10" borderId="158" xfId="0" applyFont="1" applyFill="1" applyBorder="1" applyAlignment="1">
      <alignment horizontal="center" vertical="center" wrapText="1"/>
    </xf>
    <xf numFmtId="0" fontId="46" fillId="19" borderId="158" xfId="0" applyFont="1" applyFill="1" applyBorder="1" applyAlignment="1">
      <alignment horizontal="center" vertical="center" wrapText="1"/>
    </xf>
    <xf numFmtId="0" fontId="43" fillId="17" borderId="135" xfId="0" applyFont="1" applyFill="1" applyBorder="1" applyAlignment="1">
      <alignment horizontal="center" wrapText="1"/>
    </xf>
    <xf numFmtId="0" fontId="43" fillId="17" borderId="136" xfId="0" applyFont="1" applyFill="1" applyBorder="1" applyAlignment="1">
      <alignment horizontal="center" wrapText="1"/>
    </xf>
    <xf numFmtId="0" fontId="7" fillId="5" borderId="6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62" xfId="0" applyFont="1" applyFill="1" applyBorder="1" applyAlignment="1">
      <alignment horizontal="left" vertical="center" wrapText="1"/>
    </xf>
    <xf numFmtId="0" fontId="5" fillId="6" borderId="67" xfId="0" applyFont="1" applyFill="1" applyBorder="1" applyAlignment="1">
      <alignment horizontal="left" vertical="center" wrapText="1"/>
    </xf>
    <xf numFmtId="0" fontId="5" fillId="6" borderId="68" xfId="0" applyFont="1" applyFill="1" applyBorder="1" applyAlignment="1">
      <alignment horizontal="left" vertical="center" wrapText="1"/>
    </xf>
    <xf numFmtId="0" fontId="5" fillId="5" borderId="67" xfId="0" applyFont="1" applyFill="1" applyBorder="1" applyAlignment="1">
      <alignment horizontal="left" vertical="center" wrapText="1"/>
    </xf>
    <xf numFmtId="0" fontId="5" fillId="5" borderId="68" xfId="0" applyFont="1" applyFill="1" applyBorder="1" applyAlignment="1">
      <alignment horizontal="left" vertical="center" wrapText="1"/>
    </xf>
    <xf numFmtId="0" fontId="5" fillId="6" borderId="71" xfId="0" applyFont="1" applyFill="1" applyBorder="1" applyAlignment="1">
      <alignment horizontal="left" vertical="center" wrapText="1"/>
    </xf>
    <xf numFmtId="0" fontId="5" fillId="6" borderId="72" xfId="0" applyFont="1" applyFill="1" applyBorder="1" applyAlignment="1">
      <alignment horizontal="left" vertical="center" wrapText="1"/>
    </xf>
    <xf numFmtId="0" fontId="5" fillId="6" borderId="69" xfId="0" applyFont="1" applyFill="1" applyBorder="1" applyAlignment="1">
      <alignment horizontal="left" vertical="center" wrapText="1"/>
    </xf>
    <xf numFmtId="0" fontId="5" fillId="6" borderId="70" xfId="0" applyFont="1" applyFill="1" applyBorder="1" applyAlignment="1">
      <alignment horizontal="left" vertical="center" wrapText="1"/>
    </xf>
    <xf numFmtId="0" fontId="5" fillId="5" borderId="71" xfId="0" applyFont="1" applyFill="1" applyBorder="1" applyAlignment="1">
      <alignment horizontal="left" vertical="center" wrapText="1"/>
    </xf>
    <xf numFmtId="0" fontId="5" fillId="5" borderId="72" xfId="0" applyFont="1" applyFill="1" applyBorder="1" applyAlignment="1">
      <alignment horizontal="left" vertical="center" wrapText="1"/>
    </xf>
    <xf numFmtId="1" fontId="39" fillId="10" borderId="175" xfId="0" applyNumberFormat="1" applyFont="1" applyFill="1" applyBorder="1" applyAlignment="1">
      <alignment horizontal="center" vertical="center" wrapText="1"/>
    </xf>
    <xf numFmtId="1" fontId="39" fillId="10" borderId="176" xfId="0" applyNumberFormat="1" applyFont="1" applyFill="1" applyBorder="1" applyAlignment="1">
      <alignment horizontal="center" vertical="center" wrapText="1"/>
    </xf>
    <xf numFmtId="0" fontId="39" fillId="10" borderId="156" xfId="0" applyFont="1" applyFill="1" applyBorder="1" applyAlignment="1">
      <alignment horizontal="left" vertical="center" wrapText="1"/>
    </xf>
    <xf numFmtId="0" fontId="39" fillId="10" borderId="53" xfId="0" applyFont="1" applyFill="1" applyBorder="1" applyAlignment="1">
      <alignment horizontal="left" vertical="center" wrapText="1"/>
    </xf>
    <xf numFmtId="0" fontId="11" fillId="19" borderId="37"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43" fillId="17" borderId="137" xfId="0" applyFont="1" applyFill="1" applyBorder="1" applyAlignment="1">
      <alignment horizontal="center" wrapText="1"/>
    </xf>
    <xf numFmtId="0" fontId="39" fillId="10" borderId="74" xfId="0" applyFont="1" applyFill="1" applyBorder="1" applyAlignment="1">
      <alignment horizontal="center" vertical="center" wrapText="1"/>
    </xf>
    <xf numFmtId="0" fontId="39" fillId="10" borderId="39" xfId="0" applyFont="1" applyFill="1" applyBorder="1" applyAlignment="1">
      <alignment horizontal="center" vertical="center" wrapText="1"/>
    </xf>
    <xf numFmtId="0" fontId="53" fillId="10" borderId="163" xfId="0" applyFont="1" applyFill="1" applyBorder="1" applyAlignment="1">
      <alignment horizontal="center" vertical="center" wrapText="1"/>
    </xf>
    <xf numFmtId="0" fontId="53" fillId="10" borderId="164" xfId="0" applyFont="1" applyFill="1" applyBorder="1" applyAlignment="1">
      <alignment horizontal="center" vertical="center" wrapText="1"/>
    </xf>
    <xf numFmtId="0" fontId="29" fillId="6" borderId="148" xfId="0" applyFont="1" applyFill="1" applyBorder="1" applyAlignment="1" applyProtection="1">
      <alignment horizontal="left" vertical="center" wrapText="1"/>
    </xf>
    <xf numFmtId="0" fontId="29" fillId="6" borderId="22" xfId="0" applyFont="1" applyFill="1" applyBorder="1" applyAlignment="1" applyProtection="1">
      <alignment horizontal="left" vertical="center" wrapText="1"/>
    </xf>
    <xf numFmtId="0" fontId="43" fillId="17" borderId="135" xfId="0" applyFont="1" applyFill="1" applyBorder="1" applyAlignment="1" applyProtection="1">
      <alignment horizontal="center" vertical="center" wrapText="1"/>
    </xf>
    <xf numFmtId="0" fontId="43" fillId="17" borderId="136" xfId="0" applyFont="1" applyFill="1" applyBorder="1" applyAlignment="1" applyProtection="1">
      <alignment horizontal="center" vertical="center" wrapText="1"/>
    </xf>
    <xf numFmtId="0" fontId="33" fillId="17" borderId="136" xfId="0" applyFont="1" applyFill="1" applyBorder="1" applyAlignment="1" applyProtection="1">
      <alignment horizontal="center" vertical="center" wrapText="1"/>
    </xf>
    <xf numFmtId="0" fontId="33" fillId="17" borderId="137" xfId="0" applyFont="1" applyFill="1" applyBorder="1" applyAlignment="1" applyProtection="1">
      <alignment horizontal="center" vertical="center" wrapText="1"/>
    </xf>
    <xf numFmtId="0" fontId="0" fillId="4" borderId="45" xfId="0" applyFont="1" applyFill="1" applyBorder="1" applyAlignment="1" applyProtection="1">
      <alignment horizontal="left" vertical="center" wrapText="1"/>
      <protection locked="0"/>
    </xf>
    <xf numFmtId="0" fontId="0" fillId="4" borderId="46" xfId="0" applyFont="1" applyFill="1" applyBorder="1" applyAlignment="1" applyProtection="1">
      <alignment horizontal="left" vertical="center" wrapText="1"/>
      <protection locked="0"/>
    </xf>
    <xf numFmtId="0" fontId="0" fillId="11" borderId="31" xfId="0" applyFont="1" applyFill="1" applyBorder="1" applyAlignment="1" applyProtection="1">
      <alignment horizontal="left" vertical="center" wrapText="1"/>
    </xf>
    <xf numFmtId="0" fontId="0" fillId="11" borderId="35" xfId="0" applyFont="1" applyFill="1" applyBorder="1" applyAlignment="1" applyProtection="1">
      <alignment horizontal="left" vertical="center" wrapText="1"/>
    </xf>
    <xf numFmtId="0" fontId="0" fillId="4" borderId="114" xfId="0" applyFont="1" applyFill="1" applyBorder="1" applyAlignment="1" applyProtection="1">
      <alignment horizontal="left" vertical="center" wrapText="1"/>
      <protection locked="0"/>
    </xf>
    <xf numFmtId="0" fontId="0" fillId="4" borderId="115" xfId="0" applyFont="1" applyFill="1" applyBorder="1" applyAlignment="1" applyProtection="1">
      <alignment horizontal="left" vertical="center" wrapText="1"/>
      <protection locked="0"/>
    </xf>
    <xf numFmtId="0" fontId="0" fillId="11" borderId="20" xfId="0" applyFont="1" applyFill="1" applyBorder="1" applyAlignment="1" applyProtection="1">
      <alignment horizontal="left" vertical="center" wrapText="1"/>
    </xf>
    <xf numFmtId="0" fontId="0" fillId="11" borderId="33" xfId="0" applyFont="1" applyFill="1" applyBorder="1" applyAlignment="1" applyProtection="1">
      <alignment horizontal="left" vertical="center" wrapText="1"/>
    </xf>
    <xf numFmtId="0" fontId="0" fillId="12" borderId="20" xfId="0" applyFont="1" applyFill="1" applyBorder="1" applyAlignment="1" applyProtection="1">
      <alignment horizontal="left" vertical="center" wrapText="1"/>
    </xf>
    <xf numFmtId="0" fontId="0" fillId="12" borderId="33" xfId="0" applyFont="1" applyFill="1" applyBorder="1" applyAlignment="1" applyProtection="1">
      <alignment horizontal="left" vertical="center" wrapText="1"/>
    </xf>
    <xf numFmtId="0" fontId="0" fillId="12" borderId="34" xfId="0" applyFont="1" applyFill="1" applyBorder="1" applyAlignment="1" applyProtection="1">
      <alignment horizontal="left" vertical="center" wrapText="1"/>
    </xf>
    <xf numFmtId="0" fontId="0" fillId="12" borderId="40" xfId="0" applyFont="1" applyFill="1" applyBorder="1" applyAlignment="1" applyProtection="1">
      <alignment horizontal="left" vertical="center" wrapText="1"/>
    </xf>
    <xf numFmtId="0" fontId="0" fillId="4" borderId="47" xfId="0" applyFont="1" applyFill="1" applyBorder="1" applyAlignment="1" applyProtection="1">
      <alignment horizontal="left" vertical="center" wrapText="1"/>
      <protection locked="0"/>
    </xf>
    <xf numFmtId="1" fontId="33" fillId="9" borderId="93" xfId="0" applyNumberFormat="1" applyFont="1" applyFill="1" applyBorder="1" applyAlignment="1" applyProtection="1">
      <alignment horizontal="center" vertical="center" wrapText="1"/>
      <protection locked="0"/>
    </xf>
    <xf numFmtId="0" fontId="39" fillId="10" borderId="82" xfId="0" applyFont="1" applyFill="1" applyBorder="1" applyAlignment="1" applyProtection="1">
      <alignment horizontal="left" vertical="center" wrapText="1"/>
    </xf>
    <xf numFmtId="0" fontId="39" fillId="10" borderId="35" xfId="0" applyFont="1" applyFill="1" applyBorder="1" applyAlignment="1" applyProtection="1">
      <alignment horizontal="left" vertical="center" wrapText="1"/>
    </xf>
    <xf numFmtId="0" fontId="0" fillId="4" borderId="89" xfId="0" applyFont="1" applyFill="1" applyBorder="1" applyAlignment="1" applyProtection="1">
      <alignment horizontal="left" vertical="center" wrapText="1"/>
      <protection locked="0"/>
    </xf>
    <xf numFmtId="0" fontId="0" fillId="4" borderId="97" xfId="0" applyFont="1" applyFill="1" applyBorder="1" applyAlignment="1" applyProtection="1">
      <alignment horizontal="left" vertical="center" wrapText="1"/>
      <protection locked="0"/>
    </xf>
    <xf numFmtId="0" fontId="0" fillId="4" borderId="86" xfId="0" applyFont="1" applyFill="1" applyBorder="1" applyAlignment="1" applyProtection="1">
      <alignment horizontal="left" vertical="center" wrapText="1"/>
      <protection locked="0"/>
    </xf>
    <xf numFmtId="0" fontId="0" fillId="4" borderId="87" xfId="0" applyFont="1" applyFill="1" applyBorder="1" applyAlignment="1" applyProtection="1">
      <alignment horizontal="left" vertical="center" wrapText="1"/>
      <protection locked="0"/>
    </xf>
    <xf numFmtId="0" fontId="0" fillId="4" borderId="20" xfId="0" applyFont="1" applyFill="1" applyBorder="1" applyAlignment="1" applyProtection="1">
      <alignment horizontal="left" vertical="center" wrapText="1"/>
      <protection locked="0"/>
    </xf>
    <xf numFmtId="0" fontId="0" fillId="4" borderId="48" xfId="0" applyFont="1" applyFill="1" applyBorder="1" applyAlignment="1" applyProtection="1">
      <alignment horizontal="left" vertical="center" wrapText="1"/>
      <protection locked="0"/>
    </xf>
    <xf numFmtId="10" fontId="16" fillId="4" borderId="45" xfId="0" applyNumberFormat="1" applyFont="1" applyFill="1" applyBorder="1" applyAlignment="1" applyProtection="1">
      <alignment horizontal="left"/>
      <protection locked="0"/>
    </xf>
    <xf numFmtId="10" fontId="16" fillId="4" borderId="47" xfId="0" applyNumberFormat="1" applyFont="1" applyFill="1" applyBorder="1" applyAlignment="1" applyProtection="1">
      <alignment horizontal="left"/>
      <protection locked="0"/>
    </xf>
    <xf numFmtId="10" fontId="16" fillId="4" borderId="81" xfId="0" applyNumberFormat="1" applyFont="1" applyFill="1" applyBorder="1" applyAlignment="1" applyProtection="1">
      <alignment horizontal="left"/>
      <protection locked="0"/>
    </xf>
    <xf numFmtId="10" fontId="16" fillId="4" borderId="89" xfId="0" applyNumberFormat="1" applyFont="1" applyFill="1" applyBorder="1" applyAlignment="1" applyProtection="1">
      <alignment horizontal="left"/>
      <protection locked="0"/>
    </xf>
    <xf numFmtId="10" fontId="16" fillId="4" borderId="90" xfId="0" applyNumberFormat="1" applyFont="1" applyFill="1" applyBorder="1" applyAlignment="1" applyProtection="1">
      <alignment horizontal="left"/>
      <protection locked="0"/>
    </xf>
    <xf numFmtId="10" fontId="16" fillId="4" borderId="91" xfId="0" applyNumberFormat="1" applyFont="1" applyFill="1" applyBorder="1" applyAlignment="1" applyProtection="1">
      <alignment horizontal="left"/>
      <protection locked="0"/>
    </xf>
    <xf numFmtId="0" fontId="11" fillId="13" borderId="79" xfId="0" applyFont="1" applyFill="1" applyBorder="1" applyAlignment="1" applyProtection="1">
      <alignment horizontal="left" vertical="center" wrapText="1"/>
    </xf>
    <xf numFmtId="0" fontId="11" fillId="13" borderId="33" xfId="0" applyFont="1" applyFill="1" applyBorder="1" applyAlignment="1" applyProtection="1">
      <alignment horizontal="left" vertical="center" wrapText="1"/>
    </xf>
    <xf numFmtId="4" fontId="7" fillId="13" borderId="55" xfId="0" applyNumberFormat="1" applyFont="1" applyFill="1" applyBorder="1" applyAlignment="1" applyProtection="1">
      <alignment horizontal="center" vertical="center" wrapText="1"/>
    </xf>
    <xf numFmtId="4" fontId="7" fillId="13" borderId="47" xfId="0" applyNumberFormat="1" applyFont="1" applyFill="1" applyBorder="1" applyAlignment="1" applyProtection="1">
      <alignment horizontal="center" vertical="center" wrapText="1"/>
    </xf>
    <xf numFmtId="4" fontId="7" fillId="13" borderId="81" xfId="0" applyNumberFormat="1" applyFont="1" applyFill="1" applyBorder="1" applyAlignment="1" applyProtection="1">
      <alignment horizontal="center" vertical="center" wrapText="1"/>
    </xf>
    <xf numFmtId="0" fontId="43" fillId="17" borderId="144" xfId="0" applyFont="1" applyFill="1" applyBorder="1" applyAlignment="1" applyProtection="1">
      <alignment horizontal="center" vertical="center" wrapText="1"/>
    </xf>
    <xf numFmtId="0" fontId="43" fillId="17" borderId="138" xfId="0" applyFont="1" applyFill="1" applyBorder="1" applyAlignment="1" applyProtection="1">
      <alignment horizontal="center" vertical="center" wrapText="1"/>
    </xf>
    <xf numFmtId="4" fontId="7" fillId="10" borderId="56" xfId="0" applyNumberFormat="1" applyFont="1" applyFill="1" applyBorder="1" applyAlignment="1" applyProtection="1">
      <alignment horizontal="center" vertical="center" wrapText="1"/>
    </xf>
    <xf numFmtId="4" fontId="7" fillId="10" borderId="54" xfId="0" applyNumberFormat="1" applyFont="1" applyFill="1" applyBorder="1" applyAlignment="1" applyProtection="1">
      <alignment horizontal="center" vertical="center" wrapText="1"/>
    </xf>
    <xf numFmtId="4" fontId="7" fillId="10" borderId="80" xfId="0" applyNumberFormat="1" applyFont="1" applyFill="1" applyBorder="1" applyAlignment="1" applyProtection="1">
      <alignment horizontal="center" vertical="center" wrapText="1"/>
    </xf>
    <xf numFmtId="0" fontId="11" fillId="10" borderId="79" xfId="0" applyFont="1" applyFill="1" applyBorder="1" applyAlignment="1" applyProtection="1">
      <alignment horizontal="left" vertical="center" wrapText="1"/>
    </xf>
    <xf numFmtId="0" fontId="11" fillId="10" borderId="33" xfId="0" applyFont="1" applyFill="1" applyBorder="1" applyAlignment="1" applyProtection="1">
      <alignment horizontal="left" vertical="center" wrapText="1"/>
    </xf>
    <xf numFmtId="0" fontId="39" fillId="17" borderId="138" xfId="0" applyFont="1" applyFill="1" applyBorder="1" applyAlignment="1" applyProtection="1">
      <alignment horizontal="center" vertical="center" wrapText="1"/>
    </xf>
    <xf numFmtId="0" fontId="39" fillId="17" borderId="145" xfId="0" applyFont="1" applyFill="1" applyBorder="1" applyAlignment="1" applyProtection="1">
      <alignment horizontal="center" vertical="center" wrapText="1"/>
    </xf>
    <xf numFmtId="0" fontId="29" fillId="6" borderId="143" xfId="0" applyFont="1" applyFill="1" applyBorder="1" applyAlignment="1" applyProtection="1">
      <alignment horizontal="left" vertical="center" wrapText="1"/>
    </xf>
  </cellXfs>
  <cellStyles count="5">
    <cellStyle name="Millares" xfId="1" builtinId="3"/>
    <cellStyle name="Normal" xfId="0" builtinId="0"/>
    <cellStyle name="Normal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663300"/>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-18930274</xdr:rowOff>
        </xdr:from>
        <xdr:to>
          <xdr:col>0</xdr:col>
          <xdr:colOff>0</xdr:colOff>
          <xdr:row>0</xdr:row>
          <xdr:rowOff>-18930274</xdr:rowOff>
        </xdr:to>
        <xdr:grpSp>
          <xdr:nvGrpSpPr>
            <xdr:cNvPr id="2" name="Group 415">
              <a:extLst>
                <a:ext uri="{FF2B5EF4-FFF2-40B4-BE49-F238E27FC236}">
                  <a16:creationId xmlns:a16="http://schemas.microsoft.com/office/drawing/2014/main" id="{2B2A46B9-0DBA-4918-ADB8-8C238706D9DA}"/>
                </a:ext>
              </a:extLst>
            </xdr:cNvPr>
            <xdr:cNvGrpSpPr>
              <a:grpSpLocks/>
            </xdr:cNvGrpSpPr>
          </xdr:nvGrpSpPr>
          <xdr:grpSpPr bwMode="auto">
            <a:xfrm>
              <a:off x="0" y="-18930274"/>
              <a:ext cx="0" cy="0"/>
              <a:chOff x="0" y="-1893027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14460</xdr:colOff>
          <xdr:row>0</xdr:row>
          <xdr:rowOff>-789392</xdr:rowOff>
        </xdr:from>
        <xdr:to>
          <xdr:col>1</xdr:col>
          <xdr:colOff>14460</xdr:colOff>
          <xdr:row>0</xdr:row>
          <xdr:rowOff>-789392</xdr:rowOff>
        </xdr:to>
        <xdr:grpSp>
          <xdr:nvGrpSpPr>
            <xdr:cNvPr id="3" name="Group 411">
              <a:extLst>
                <a:ext uri="{FF2B5EF4-FFF2-40B4-BE49-F238E27FC236}">
                  <a16:creationId xmlns:a16="http://schemas.microsoft.com/office/drawing/2014/main" id="{0EC048F0-A3D3-4768-8F2D-DCF9A5046D59}"/>
                </a:ext>
              </a:extLst>
            </xdr:cNvPr>
            <xdr:cNvGrpSpPr>
              <a:grpSpLocks/>
            </xdr:cNvGrpSpPr>
          </xdr:nvGrpSpPr>
          <xdr:grpSpPr bwMode="auto">
            <a:xfrm>
              <a:off x="14460" y="-789392"/>
              <a:ext cx="0" cy="0"/>
              <a:chOff x="14460" y="-789392"/>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85439</xdr:rowOff>
        </xdr:from>
        <xdr:to>
          <xdr:col>0</xdr:col>
          <xdr:colOff>0</xdr:colOff>
          <xdr:row>2</xdr:row>
          <xdr:rowOff>85439</xdr:rowOff>
        </xdr:to>
        <xdr:grpSp>
          <xdr:nvGrpSpPr>
            <xdr:cNvPr id="4" name="Group 403">
              <a:extLst>
                <a:ext uri="{FF2B5EF4-FFF2-40B4-BE49-F238E27FC236}">
                  <a16:creationId xmlns:a16="http://schemas.microsoft.com/office/drawing/2014/main" id="{780487C2-0481-4B57-8C4C-70F9898F5696}"/>
                </a:ext>
              </a:extLst>
            </xdr:cNvPr>
            <xdr:cNvGrpSpPr>
              <a:grpSpLocks/>
            </xdr:cNvGrpSpPr>
          </xdr:nvGrpSpPr>
          <xdr:grpSpPr bwMode="auto">
            <a:xfrm>
              <a:off x="0" y="609314"/>
              <a:ext cx="0" cy="0"/>
              <a:chOff x="0"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5" name="Group 403">
              <a:extLst>
                <a:ext uri="{FF2B5EF4-FFF2-40B4-BE49-F238E27FC236}">
                  <a16:creationId xmlns:a16="http://schemas.microsoft.com/office/drawing/2014/main" id="{391D892F-2457-4192-9E31-0BD9419E4320}"/>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6" name="Group 414">
              <a:extLst>
                <a:ext uri="{FF2B5EF4-FFF2-40B4-BE49-F238E27FC236}">
                  <a16:creationId xmlns:a16="http://schemas.microsoft.com/office/drawing/2014/main" id="{ED510C31-A7DA-4CED-8D35-01151EFBEE19}"/>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85439</xdr:rowOff>
        </xdr:from>
        <xdr:to>
          <xdr:col>0</xdr:col>
          <xdr:colOff>0</xdr:colOff>
          <xdr:row>5</xdr:row>
          <xdr:rowOff>85439</xdr:rowOff>
        </xdr:to>
        <xdr:grpSp>
          <xdr:nvGrpSpPr>
            <xdr:cNvPr id="7" name="Group 403">
              <a:extLst>
                <a:ext uri="{FF2B5EF4-FFF2-40B4-BE49-F238E27FC236}">
                  <a16:creationId xmlns:a16="http://schemas.microsoft.com/office/drawing/2014/main" id="{CAB03FA7-7005-4AB5-9737-7C6098161BC8}"/>
                </a:ext>
              </a:extLst>
            </xdr:cNvPr>
            <xdr:cNvGrpSpPr>
              <a:grpSpLocks/>
            </xdr:cNvGrpSpPr>
          </xdr:nvGrpSpPr>
          <xdr:grpSpPr bwMode="auto">
            <a:xfrm>
              <a:off x="0" y="1237964"/>
              <a:ext cx="0" cy="0"/>
              <a:chOff x="0"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85439</xdr:rowOff>
        </xdr:from>
        <xdr:to>
          <xdr:col>0</xdr:col>
          <xdr:colOff>0</xdr:colOff>
          <xdr:row>3</xdr:row>
          <xdr:rowOff>85439</xdr:rowOff>
        </xdr:to>
        <xdr:grpSp>
          <xdr:nvGrpSpPr>
            <xdr:cNvPr id="8" name="Group 403">
              <a:extLst>
                <a:ext uri="{FF2B5EF4-FFF2-40B4-BE49-F238E27FC236}">
                  <a16:creationId xmlns:a16="http://schemas.microsoft.com/office/drawing/2014/main" id="{0BCFD506-9F5B-4C14-A38F-31D446ED10E4}"/>
                </a:ext>
              </a:extLst>
            </xdr:cNvPr>
            <xdr:cNvGrpSpPr>
              <a:grpSpLocks/>
            </xdr:cNvGrpSpPr>
          </xdr:nvGrpSpPr>
          <xdr:grpSpPr bwMode="auto">
            <a:xfrm>
              <a:off x="0" y="818864"/>
              <a:ext cx="0" cy="0"/>
              <a:chOff x="0"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xdr:row>
          <xdr:rowOff>88190</xdr:rowOff>
        </xdr:from>
        <xdr:to>
          <xdr:col>0</xdr:col>
          <xdr:colOff>0</xdr:colOff>
          <xdr:row>1</xdr:row>
          <xdr:rowOff>88190</xdr:rowOff>
        </xdr:to>
        <xdr:grpSp>
          <xdr:nvGrpSpPr>
            <xdr:cNvPr id="9" name="Group 414">
              <a:extLst>
                <a:ext uri="{FF2B5EF4-FFF2-40B4-BE49-F238E27FC236}">
                  <a16:creationId xmlns:a16="http://schemas.microsoft.com/office/drawing/2014/main" id="{23157F49-FF45-46D6-AC5F-F58131FB8BF0}"/>
                </a:ext>
              </a:extLst>
            </xdr:cNvPr>
            <xdr:cNvGrpSpPr>
              <a:grpSpLocks/>
            </xdr:cNvGrpSpPr>
          </xdr:nvGrpSpPr>
          <xdr:grpSpPr bwMode="auto">
            <a:xfrm>
              <a:off x="0" y="402515"/>
              <a:ext cx="0" cy="0"/>
              <a:chOff x="0"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85439</xdr:rowOff>
        </xdr:from>
        <xdr:to>
          <xdr:col>0</xdr:col>
          <xdr:colOff>0</xdr:colOff>
          <xdr:row>4</xdr:row>
          <xdr:rowOff>85439</xdr:rowOff>
        </xdr:to>
        <xdr:grpSp>
          <xdr:nvGrpSpPr>
            <xdr:cNvPr id="10" name="Group 403">
              <a:extLst>
                <a:ext uri="{FF2B5EF4-FFF2-40B4-BE49-F238E27FC236}">
                  <a16:creationId xmlns:a16="http://schemas.microsoft.com/office/drawing/2014/main" id="{C79F8549-F52A-4365-98E7-8BB56F959022}"/>
                </a:ext>
              </a:extLst>
            </xdr:cNvPr>
            <xdr:cNvGrpSpPr>
              <a:grpSpLocks/>
            </xdr:cNvGrpSpPr>
          </xdr:nvGrpSpPr>
          <xdr:grpSpPr bwMode="auto">
            <a:xfrm>
              <a:off x="0" y="1028414"/>
              <a:ext cx="0" cy="0"/>
              <a:chOff x="0" y="1028414"/>
              <a:chExt cx="0" cy="0"/>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2" name="Group 403">
              <a:extLst>
                <a:ext uri="{FF2B5EF4-FFF2-40B4-BE49-F238E27FC236}">
                  <a16:creationId xmlns:a16="http://schemas.microsoft.com/office/drawing/2014/main" id="{CD8CD8C2-836F-47EB-9B87-601A553989AF}"/>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3" name="Group 403">
              <a:extLst>
                <a:ext uri="{FF2B5EF4-FFF2-40B4-BE49-F238E27FC236}">
                  <a16:creationId xmlns:a16="http://schemas.microsoft.com/office/drawing/2014/main" id="{C21E87AD-9A22-4807-9D80-88EAF9C3EF85}"/>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4" name="Group 414">
              <a:extLst>
                <a:ext uri="{FF2B5EF4-FFF2-40B4-BE49-F238E27FC236}">
                  <a16:creationId xmlns:a16="http://schemas.microsoft.com/office/drawing/2014/main" id="{DC3D0179-ABA2-4938-8C88-DB9C35A3638F}"/>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5" name="Group 403">
              <a:extLst>
                <a:ext uri="{FF2B5EF4-FFF2-40B4-BE49-F238E27FC236}">
                  <a16:creationId xmlns:a16="http://schemas.microsoft.com/office/drawing/2014/main" id="{0692139A-5D36-4116-B660-597963192600}"/>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6" name="Group 403">
              <a:extLst>
                <a:ext uri="{FF2B5EF4-FFF2-40B4-BE49-F238E27FC236}">
                  <a16:creationId xmlns:a16="http://schemas.microsoft.com/office/drawing/2014/main" id="{2586E004-43E1-4002-B689-6A2FB65FF5A1}"/>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7" name="Group 414">
              <a:extLst>
                <a:ext uri="{FF2B5EF4-FFF2-40B4-BE49-F238E27FC236}">
                  <a16:creationId xmlns:a16="http://schemas.microsoft.com/office/drawing/2014/main" id="{77BEB4CB-D980-4D6E-8E93-C5B422010247}"/>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8" name="Group 403">
              <a:extLst>
                <a:ext uri="{FF2B5EF4-FFF2-40B4-BE49-F238E27FC236}">
                  <a16:creationId xmlns:a16="http://schemas.microsoft.com/office/drawing/2014/main" id="{6C9EC3B0-F2AC-4DBD-98CC-8CD2F6C05C11}"/>
                </a:ext>
              </a:extLst>
            </xdr:cNvPr>
            <xdr:cNvGrpSpPr>
              <a:grpSpLocks/>
            </xdr:cNvGrpSpPr>
          </xdr:nvGrpSpPr>
          <xdr:grpSpPr bwMode="auto">
            <a:xfrm>
              <a:off x="4681" y="1028414"/>
              <a:ext cx="0" cy="0"/>
              <a:chOff x="4681" y="10284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9" name="Group 403">
              <a:extLst>
                <a:ext uri="{FF2B5EF4-FFF2-40B4-BE49-F238E27FC236}">
                  <a16:creationId xmlns:a16="http://schemas.microsoft.com/office/drawing/2014/main" id="{B24083A0-75FC-49B8-94E9-966B0F6D0D9F}"/>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0" name="Group 403">
              <a:extLst>
                <a:ext uri="{FF2B5EF4-FFF2-40B4-BE49-F238E27FC236}">
                  <a16:creationId xmlns:a16="http://schemas.microsoft.com/office/drawing/2014/main" id="{C29F7E4D-AF98-4C09-874A-320869308359}"/>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1" name="Group 414">
              <a:extLst>
                <a:ext uri="{FF2B5EF4-FFF2-40B4-BE49-F238E27FC236}">
                  <a16:creationId xmlns:a16="http://schemas.microsoft.com/office/drawing/2014/main" id="{BEE92B17-B297-4AAA-9B26-4B5F32C4BF8A}"/>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12" name="Group 403">
              <a:extLst>
                <a:ext uri="{FF2B5EF4-FFF2-40B4-BE49-F238E27FC236}">
                  <a16:creationId xmlns:a16="http://schemas.microsoft.com/office/drawing/2014/main" id="{CD2F926F-BF27-4586-BC0A-A1CA7D80A732}"/>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3" name="Group 403">
              <a:extLst>
                <a:ext uri="{FF2B5EF4-FFF2-40B4-BE49-F238E27FC236}">
                  <a16:creationId xmlns:a16="http://schemas.microsoft.com/office/drawing/2014/main" id="{531236BD-526E-4876-8B2D-40818F8AEE17}"/>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4" name="Group 414">
              <a:extLst>
                <a:ext uri="{FF2B5EF4-FFF2-40B4-BE49-F238E27FC236}">
                  <a16:creationId xmlns:a16="http://schemas.microsoft.com/office/drawing/2014/main" id="{06EB0DB9-F5B2-43F6-A4EF-18AD257D896F}"/>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15" name="Group 403">
              <a:extLst>
                <a:ext uri="{FF2B5EF4-FFF2-40B4-BE49-F238E27FC236}">
                  <a16:creationId xmlns:a16="http://schemas.microsoft.com/office/drawing/2014/main" id="{9CFD3669-6A8A-43C3-B9DD-31446E9F0E0E}"/>
                </a:ext>
              </a:extLst>
            </xdr:cNvPr>
            <xdr:cNvGrpSpPr>
              <a:grpSpLocks/>
            </xdr:cNvGrpSpPr>
          </xdr:nvGrpSpPr>
          <xdr:grpSpPr bwMode="auto">
            <a:xfrm>
              <a:off x="4681" y="1028414"/>
              <a:ext cx="0" cy="0"/>
              <a:chOff x="4681" y="10284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2</xdr:row>
          <xdr:rowOff>85439</xdr:rowOff>
        </xdr:from>
        <xdr:to>
          <xdr:col>1</xdr:col>
          <xdr:colOff>4681</xdr:colOff>
          <xdr:row>2</xdr:row>
          <xdr:rowOff>85439</xdr:rowOff>
        </xdr:to>
        <xdr:grpSp>
          <xdr:nvGrpSpPr>
            <xdr:cNvPr id="16" name="Group 403">
              <a:extLst>
                <a:ext uri="{FF2B5EF4-FFF2-40B4-BE49-F238E27FC236}">
                  <a16:creationId xmlns:a16="http://schemas.microsoft.com/office/drawing/2014/main" id="{D3CF1DC4-A7BC-40DB-B192-450A80849963}"/>
                </a:ext>
              </a:extLst>
            </xdr:cNvPr>
            <xdr:cNvGrpSpPr>
              <a:grpSpLocks/>
            </xdr:cNvGrpSpPr>
          </xdr:nvGrpSpPr>
          <xdr:grpSpPr bwMode="auto">
            <a:xfrm>
              <a:off x="4681" y="609314"/>
              <a:ext cx="0" cy="0"/>
              <a:chOff x="4681" y="60931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17" name="Group 403">
              <a:extLst>
                <a:ext uri="{FF2B5EF4-FFF2-40B4-BE49-F238E27FC236}">
                  <a16:creationId xmlns:a16="http://schemas.microsoft.com/office/drawing/2014/main" id="{EE675BD2-C713-43AE-B7EB-2179FEA09BAA}"/>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18" name="Group 414">
              <a:extLst>
                <a:ext uri="{FF2B5EF4-FFF2-40B4-BE49-F238E27FC236}">
                  <a16:creationId xmlns:a16="http://schemas.microsoft.com/office/drawing/2014/main" id="{BEB39519-D3BB-45A6-9183-A03CCD2ECE91}"/>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5</xdr:row>
          <xdr:rowOff>85439</xdr:rowOff>
        </xdr:from>
        <xdr:to>
          <xdr:col>1</xdr:col>
          <xdr:colOff>4681</xdr:colOff>
          <xdr:row>5</xdr:row>
          <xdr:rowOff>85439</xdr:rowOff>
        </xdr:to>
        <xdr:grpSp>
          <xdr:nvGrpSpPr>
            <xdr:cNvPr id="19" name="Group 403">
              <a:extLst>
                <a:ext uri="{FF2B5EF4-FFF2-40B4-BE49-F238E27FC236}">
                  <a16:creationId xmlns:a16="http://schemas.microsoft.com/office/drawing/2014/main" id="{D5E451F9-7B00-4A4F-BDA1-6552F6764C58}"/>
                </a:ext>
              </a:extLst>
            </xdr:cNvPr>
            <xdr:cNvGrpSpPr>
              <a:grpSpLocks/>
            </xdr:cNvGrpSpPr>
          </xdr:nvGrpSpPr>
          <xdr:grpSpPr bwMode="auto">
            <a:xfrm>
              <a:off x="4681" y="1237964"/>
              <a:ext cx="0" cy="0"/>
              <a:chOff x="4681" y="12379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3</xdr:row>
          <xdr:rowOff>85439</xdr:rowOff>
        </xdr:from>
        <xdr:to>
          <xdr:col>1</xdr:col>
          <xdr:colOff>4681</xdr:colOff>
          <xdr:row>3</xdr:row>
          <xdr:rowOff>85439</xdr:rowOff>
        </xdr:to>
        <xdr:grpSp>
          <xdr:nvGrpSpPr>
            <xdr:cNvPr id="20" name="Group 403">
              <a:extLst>
                <a:ext uri="{FF2B5EF4-FFF2-40B4-BE49-F238E27FC236}">
                  <a16:creationId xmlns:a16="http://schemas.microsoft.com/office/drawing/2014/main" id="{3467C462-A86E-4A52-B1A7-1AC8D89731A9}"/>
                </a:ext>
              </a:extLst>
            </xdr:cNvPr>
            <xdr:cNvGrpSpPr>
              <a:grpSpLocks/>
            </xdr:cNvGrpSpPr>
          </xdr:nvGrpSpPr>
          <xdr:grpSpPr bwMode="auto">
            <a:xfrm>
              <a:off x="4681" y="818864"/>
              <a:ext cx="0" cy="0"/>
              <a:chOff x="4681" y="81886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4234</xdr:colOff>
          <xdr:row>1</xdr:row>
          <xdr:rowOff>88190</xdr:rowOff>
        </xdr:from>
        <xdr:to>
          <xdr:col>1</xdr:col>
          <xdr:colOff>4234</xdr:colOff>
          <xdr:row>1</xdr:row>
          <xdr:rowOff>88190</xdr:rowOff>
        </xdr:to>
        <xdr:grpSp>
          <xdr:nvGrpSpPr>
            <xdr:cNvPr id="21" name="Group 414">
              <a:extLst>
                <a:ext uri="{FF2B5EF4-FFF2-40B4-BE49-F238E27FC236}">
                  <a16:creationId xmlns:a16="http://schemas.microsoft.com/office/drawing/2014/main" id="{89162356-2299-47C4-9A55-3792D724EBBB}"/>
                </a:ext>
              </a:extLst>
            </xdr:cNvPr>
            <xdr:cNvGrpSpPr>
              <a:grpSpLocks/>
            </xdr:cNvGrpSpPr>
          </xdr:nvGrpSpPr>
          <xdr:grpSpPr bwMode="auto">
            <a:xfrm>
              <a:off x="4234" y="402515"/>
              <a:ext cx="0" cy="0"/>
              <a:chOff x="4234" y="40251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4681</xdr:colOff>
          <xdr:row>4</xdr:row>
          <xdr:rowOff>85439</xdr:rowOff>
        </xdr:from>
        <xdr:to>
          <xdr:col>1</xdr:col>
          <xdr:colOff>4681</xdr:colOff>
          <xdr:row>4</xdr:row>
          <xdr:rowOff>85439</xdr:rowOff>
        </xdr:to>
        <xdr:grpSp>
          <xdr:nvGrpSpPr>
            <xdr:cNvPr id="22" name="Group 403">
              <a:extLst>
                <a:ext uri="{FF2B5EF4-FFF2-40B4-BE49-F238E27FC236}">
                  <a16:creationId xmlns:a16="http://schemas.microsoft.com/office/drawing/2014/main" id="{E3033CC2-3DD8-4710-B975-CF6615F89402}"/>
                </a:ext>
              </a:extLst>
            </xdr:cNvPr>
            <xdr:cNvGrpSpPr>
              <a:grpSpLocks/>
            </xdr:cNvGrpSpPr>
          </xdr:nvGrpSpPr>
          <xdr:grpSpPr bwMode="auto">
            <a:xfrm>
              <a:off x="4681" y="1028414"/>
              <a:ext cx="0" cy="0"/>
              <a:chOff x="4681" y="1028414"/>
              <a:chExt cx="0" cy="0"/>
            </a:xfrm>
          </xdr:grpSpPr>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pageSetUpPr fitToPage="1"/>
  </sheetPr>
  <dimension ref="A1:L69"/>
  <sheetViews>
    <sheetView tabSelected="1" topLeftCell="B37" zoomScaleNormal="100" zoomScaleSheetLayoutView="110" workbookViewId="0">
      <selection activeCell="D15" sqref="D15"/>
    </sheetView>
  </sheetViews>
  <sheetFormatPr baseColWidth="10" defaultRowHeight="15" x14ac:dyDescent="0.25"/>
  <cols>
    <col min="1" max="1" width="5.7109375" style="135" hidden="1" customWidth="1"/>
    <col min="2" max="2" width="11" style="35" customWidth="1"/>
    <col min="3" max="3" width="46.28515625" style="120" customWidth="1"/>
    <col min="4" max="4" width="42.28515625" style="36" customWidth="1"/>
    <col min="5" max="5" width="9.28515625" style="1" customWidth="1"/>
    <col min="6" max="6" width="15.85546875" style="2" customWidth="1"/>
    <col min="7" max="7" width="9" style="38" hidden="1" customWidth="1"/>
    <col min="8" max="8" width="9" style="39" hidden="1" customWidth="1"/>
    <col min="9" max="9" width="14.42578125" style="129" customWidth="1"/>
    <col min="10" max="12" width="34" style="113" customWidth="1"/>
    <col min="13" max="16384" width="11.42578125" style="1"/>
  </cols>
  <sheetData>
    <row r="1" spans="1:12" ht="24.75" customHeight="1" thickTop="1" thickBot="1" x14ac:dyDescent="0.4">
      <c r="A1" s="219"/>
      <c r="B1" s="494" t="str">
        <f>"AUTOBAREMACION PROYECTOS "&amp;LEFT(C8,8)</f>
        <v xml:space="preserve">AUTOBAREMACION PROYECTOS Linea 1 </v>
      </c>
      <c r="C1" s="494"/>
      <c r="D1" s="494"/>
      <c r="E1" s="226"/>
      <c r="F1" s="273"/>
      <c r="G1" s="227"/>
      <c r="H1" s="227"/>
      <c r="I1" s="227"/>
      <c r="J1" s="272" t="s">
        <v>901</v>
      </c>
      <c r="K1" s="223"/>
      <c r="L1" s="43"/>
    </row>
    <row r="2" spans="1:12" ht="16.5" thickTop="1" thickBot="1" x14ac:dyDescent="0.3">
      <c r="A2" s="220"/>
      <c r="B2" s="224" t="s">
        <v>4</v>
      </c>
      <c r="C2" s="500"/>
      <c r="D2" s="501"/>
      <c r="E2" s="501"/>
      <c r="F2" s="501"/>
      <c r="G2" s="501"/>
      <c r="H2" s="501"/>
      <c r="I2" s="502"/>
      <c r="J2" s="225" t="str">
        <f>IF(LEN(C2)&gt;Listas!A59,Listas!B59,IF(LEN(C2)&lt;Listas!A58,Listas!B58,""))</f>
        <v>Texto  muy breve</v>
      </c>
      <c r="K2" s="45"/>
      <c r="L2" s="46"/>
    </row>
    <row r="3" spans="1:12" ht="16.5" thickTop="1" thickBot="1" x14ac:dyDescent="0.3">
      <c r="A3" s="220"/>
      <c r="B3" s="44" t="s">
        <v>3</v>
      </c>
      <c r="C3" s="497"/>
      <c r="D3" s="498"/>
      <c r="E3" s="44" t="s">
        <v>612</v>
      </c>
      <c r="F3" s="497"/>
      <c r="G3" s="499"/>
      <c r="H3" s="499"/>
      <c r="I3" s="498"/>
      <c r="J3" s="45" t="str">
        <f>IF(LEN(C3)&gt;Listas!A59,Listas!B59,IF(LEN(C3)&lt;Listas!A58,Listas!B58,""))</f>
        <v>Texto  muy breve</v>
      </c>
      <c r="K3" s="45"/>
      <c r="L3" s="46"/>
    </row>
    <row r="4" spans="1:12" ht="16.5" thickTop="1" thickBot="1" x14ac:dyDescent="0.3">
      <c r="A4" s="220"/>
      <c r="B4" s="44" t="s">
        <v>14</v>
      </c>
      <c r="C4" s="497"/>
      <c r="D4" s="498"/>
      <c r="E4" s="495" t="str">
        <f>IF(G4="",Listas!A36,"")</f>
        <v>Municipio no seleccionado</v>
      </c>
      <c r="F4" s="496"/>
      <c r="G4" s="47" t="str">
        <f>IFERROR(LOOKUP(C4,Listas!A11:A21,Listas!B11:B21),"")</f>
        <v/>
      </c>
      <c r="H4" s="210" t="s">
        <v>779</v>
      </c>
      <c r="I4" s="127" t="str">
        <f>IFERROR(LOOKUP(G4,Listas!B11:B21,Listas!C11:C21),"")</f>
        <v/>
      </c>
      <c r="J4" s="45"/>
      <c r="K4" s="45"/>
      <c r="L4" s="46"/>
    </row>
    <row r="5" spans="1:12" ht="16.5" thickTop="1" thickBot="1" x14ac:dyDescent="0.3">
      <c r="A5" s="220"/>
      <c r="B5" s="44" t="s">
        <v>45</v>
      </c>
      <c r="C5" s="58">
        <v>44124</v>
      </c>
      <c r="D5" s="503" t="str">
        <f>IF(C5&lt;Listas!A61,Listas!B61,IF(C5&gt;Listas!A62,Listas!B61,""))</f>
        <v/>
      </c>
      <c r="E5" s="504"/>
      <c r="F5" s="49"/>
      <c r="G5" s="47"/>
      <c r="H5" s="508"/>
      <c r="I5" s="509"/>
      <c r="J5" s="186" t="str">
        <f>IF($H$27=0,Listas!$A$29,"")</f>
        <v>No contribuye a la lucha contra el cambio climático</v>
      </c>
      <c r="K5" s="50"/>
      <c r="L5" s="50"/>
    </row>
    <row r="6" spans="1:12" ht="16.5" thickTop="1" thickBot="1" x14ac:dyDescent="0.3">
      <c r="A6" s="220"/>
      <c r="B6" s="44" t="s">
        <v>244</v>
      </c>
      <c r="C6" s="182"/>
      <c r="D6" s="51"/>
      <c r="E6" s="52"/>
      <c r="F6" s="49"/>
      <c r="G6" s="47"/>
      <c r="H6" s="508"/>
      <c r="I6" s="509"/>
      <c r="J6" s="186" t="str">
        <f>IF($H$34=0,Listas!$A$30,"")</f>
        <v>No fomenta la igualdad H/M</v>
      </c>
      <c r="K6" s="50"/>
      <c r="L6" s="50"/>
    </row>
    <row r="7" spans="1:12" ht="16.5" thickTop="1" thickBot="1" x14ac:dyDescent="0.3">
      <c r="A7" s="220"/>
      <c r="B7" s="44" t="s">
        <v>242</v>
      </c>
      <c r="C7" s="121" t="s">
        <v>29</v>
      </c>
      <c r="D7" s="505" t="str">
        <f>IF(IFERROR(LOOKUP(C8,Listas!A52:A56,Listas!F52:F56),Listas!A38)&lt;&gt;C7,Listas!A39,"")</f>
        <v/>
      </c>
      <c r="E7" s="506"/>
      <c r="F7" s="507"/>
      <c r="G7" s="47"/>
      <c r="H7" s="211"/>
      <c r="I7" s="138"/>
      <c r="J7" s="186" t="str">
        <f>IF($H$40=0,Listas!$A$31,"")</f>
        <v>No fomenta la participacion juvenil</v>
      </c>
      <c r="K7" s="50"/>
      <c r="L7" s="50"/>
    </row>
    <row r="8" spans="1:12" ht="16.5" customHeight="1" thickTop="1" thickBot="1" x14ac:dyDescent="0.3">
      <c r="A8" s="220"/>
      <c r="B8" s="44" t="s">
        <v>223</v>
      </c>
      <c r="C8" s="510" t="s">
        <v>476</v>
      </c>
      <c r="D8" s="511"/>
      <c r="E8" s="511"/>
      <c r="F8" s="512"/>
      <c r="G8" s="47"/>
      <c r="H8" s="211"/>
      <c r="I8" s="138"/>
      <c r="J8" s="186" t="str">
        <f>IF($H$55=0,Listas!$A$32,"")</f>
        <v>No hay innovación</v>
      </c>
      <c r="K8" s="53"/>
      <c r="L8" s="53"/>
    </row>
    <row r="9" spans="1:12" ht="16.5" thickTop="1" thickBot="1" x14ac:dyDescent="0.3">
      <c r="A9" s="220"/>
      <c r="B9" s="44" t="s">
        <v>46</v>
      </c>
      <c r="C9" s="130" t="s">
        <v>2</v>
      </c>
      <c r="D9" s="187" t="str">
        <f>IFERROR(LOOKUP(C9,Listas!A8:A9,Listas!B8:B9),Listas!A37)</f>
        <v/>
      </c>
      <c r="E9" s="213"/>
      <c r="F9" s="217" t="s">
        <v>671</v>
      </c>
      <c r="G9" s="215">
        <f>IF(C9=Listas!A8,1,2)</f>
        <v>2</v>
      </c>
      <c r="H9" s="211"/>
      <c r="I9" s="138"/>
      <c r="J9" s="186" t="str">
        <f>IF($H$64=0,Listas!$A$33,"")</f>
        <v>No indica necesidades</v>
      </c>
      <c r="K9" s="56"/>
      <c r="L9" s="56"/>
    </row>
    <row r="10" spans="1:12" ht="16.5" customHeight="1" thickTop="1" thickBot="1" x14ac:dyDescent="0.3">
      <c r="A10" s="220"/>
      <c r="B10" s="44" t="s">
        <v>224</v>
      </c>
      <c r="C10" s="119" t="s">
        <v>49</v>
      </c>
      <c r="D10" s="187" t="str">
        <f>IFERROR(LOOKUP(C10,Listas!A2:A3,Listas!B2:B3),Listas!A37)</f>
        <v/>
      </c>
      <c r="E10" s="214"/>
      <c r="F10" s="218" t="s">
        <v>49</v>
      </c>
      <c r="G10" s="215">
        <f>IF(C10=Listas!A3,1,2)</f>
        <v>2</v>
      </c>
      <c r="H10" s="211"/>
      <c r="I10" s="128"/>
      <c r="J10" s="91" t="str">
        <f>IF(F10=Listas!$A$2,"",IF(F10=Listas!$A$3,"",Listas!$A$47))</f>
        <v/>
      </c>
      <c r="K10" s="116"/>
      <c r="L10" s="57"/>
    </row>
    <row r="11" spans="1:12" ht="21" customHeight="1" thickTop="1" thickBot="1" x14ac:dyDescent="0.3">
      <c r="A11" s="220"/>
      <c r="B11" s="44" t="s">
        <v>47</v>
      </c>
      <c r="C11" s="271">
        <f>Presupuesto!L9</f>
        <v>0</v>
      </c>
      <c r="D11" s="54" t="str">
        <f>IF(C11&lt;Listas!A64,Listas!B64,IF(C11&gt;Listas!A65,Listas!B65,""))</f>
        <v/>
      </c>
      <c r="E11" s="55"/>
      <c r="F11" s="216"/>
      <c r="G11" s="47"/>
      <c r="H11" s="212" t="s">
        <v>52</v>
      </c>
      <c r="I11" s="134">
        <f>I14+I18+I22+I27+I34+I40+I46+I51+I55+I64</f>
        <v>0</v>
      </c>
      <c r="J11" s="116"/>
      <c r="K11" s="116"/>
      <c r="L11" s="50"/>
    </row>
    <row r="12" spans="1:12" s="111" customFormat="1" ht="9" customHeight="1" thickTop="1" thickBot="1" x14ac:dyDescent="0.3">
      <c r="A12" s="221" t="s">
        <v>228</v>
      </c>
      <c r="B12" s="241"/>
      <c r="C12" s="241"/>
      <c r="D12" s="241"/>
      <c r="E12" s="241"/>
      <c r="F12" s="241"/>
      <c r="G12" s="241"/>
      <c r="H12" s="241"/>
      <c r="I12" s="241"/>
      <c r="J12" s="241"/>
      <c r="K12" s="241"/>
      <c r="L12" s="241"/>
    </row>
    <row r="13" spans="1:12" s="112" customFormat="1" ht="36.75" thickBot="1" x14ac:dyDescent="0.25">
      <c r="A13" s="221" t="s">
        <v>55</v>
      </c>
      <c r="B13" s="447" t="s">
        <v>32</v>
      </c>
      <c r="C13" s="448" t="s">
        <v>33</v>
      </c>
      <c r="D13" s="449" t="s">
        <v>34</v>
      </c>
      <c r="E13" s="450" t="s">
        <v>35</v>
      </c>
      <c r="F13" s="448" t="s">
        <v>795</v>
      </c>
      <c r="G13" s="449" t="s">
        <v>58</v>
      </c>
      <c r="H13" s="450" t="s">
        <v>56</v>
      </c>
      <c r="I13" s="451" t="s">
        <v>51</v>
      </c>
      <c r="J13" s="452" t="s">
        <v>500</v>
      </c>
      <c r="K13" s="453" t="s">
        <v>299</v>
      </c>
      <c r="L13" s="454" t="s">
        <v>300</v>
      </c>
    </row>
    <row r="14" spans="1:12" ht="60.75" thickBot="1" x14ac:dyDescent="0.3">
      <c r="A14" s="222" t="s">
        <v>55</v>
      </c>
      <c r="B14" s="455" t="s">
        <v>335</v>
      </c>
      <c r="C14" s="457" t="s">
        <v>345</v>
      </c>
      <c r="D14" s="459" t="s">
        <v>799</v>
      </c>
      <c r="E14" s="206">
        <v>7</v>
      </c>
      <c r="F14" s="64" t="s">
        <v>334</v>
      </c>
      <c r="G14" s="65"/>
      <c r="H14" s="139"/>
      <c r="I14" s="131">
        <f>SUM(I15:I17)</f>
        <v>0</v>
      </c>
      <c r="J14" s="170" t="s">
        <v>780</v>
      </c>
      <c r="K14" s="407" t="s">
        <v>346</v>
      </c>
      <c r="L14" s="408"/>
    </row>
    <row r="15" spans="1:12" ht="15.75" thickBot="1" x14ac:dyDescent="0.3">
      <c r="A15" s="222" t="s">
        <v>56</v>
      </c>
      <c r="B15" s="456" t="s">
        <v>336</v>
      </c>
      <c r="C15" s="458" t="s">
        <v>433</v>
      </c>
      <c r="D15" s="460" t="s">
        <v>781</v>
      </c>
      <c r="E15" s="207">
        <v>7</v>
      </c>
      <c r="F15" s="67" t="s">
        <v>37</v>
      </c>
      <c r="G15" s="70">
        <f>E15</f>
        <v>7</v>
      </c>
      <c r="H15" s="123" t="str">
        <f>IF(SUM(I16:I$17)=0,IF(J15&lt;&gt;"","Si","No"),"No")</f>
        <v>No</v>
      </c>
      <c r="I15" s="132">
        <f>IF(SUM(I16:I$17)=0,IF(H15=Listas!$A$3,E15,0),0)</f>
        <v>0</v>
      </c>
      <c r="J15" s="172"/>
      <c r="K15" s="409"/>
      <c r="L15" s="410"/>
    </row>
    <row r="16" spans="1:12" ht="60.75" thickBot="1" x14ac:dyDescent="0.3">
      <c r="A16" s="222" t="s">
        <v>56</v>
      </c>
      <c r="B16" s="173" t="s">
        <v>337</v>
      </c>
      <c r="C16" s="118" t="s">
        <v>782</v>
      </c>
      <c r="D16" s="68" t="s">
        <v>783</v>
      </c>
      <c r="E16" s="208">
        <v>7</v>
      </c>
      <c r="F16" s="69" t="s">
        <v>37</v>
      </c>
      <c r="G16" s="71">
        <f t="shared" ref="G16:G17" si="0">E16</f>
        <v>7</v>
      </c>
      <c r="H16" s="124" t="str">
        <f>IF(SUM(I17:I$17)=0,IF(J16&lt;&gt;"","Si","No"),"No")</f>
        <v>No</v>
      </c>
      <c r="I16" s="133">
        <f>IF(SUM(I17)=0,IF(H16=Listas!$A$3,E16,0),0)</f>
        <v>0</v>
      </c>
      <c r="J16" s="172"/>
      <c r="K16" s="411"/>
      <c r="L16" s="412"/>
    </row>
    <row r="17" spans="1:12" ht="36.75" thickBot="1" x14ac:dyDescent="0.3">
      <c r="A17" s="222" t="s">
        <v>56</v>
      </c>
      <c r="B17" s="171" t="s">
        <v>338</v>
      </c>
      <c r="C17" s="117" t="s">
        <v>434</v>
      </c>
      <c r="D17" s="66" t="s">
        <v>784</v>
      </c>
      <c r="E17" s="207">
        <v>3</v>
      </c>
      <c r="F17" s="67" t="s">
        <v>37</v>
      </c>
      <c r="G17" s="70">
        <f t="shared" si="0"/>
        <v>3</v>
      </c>
      <c r="H17" s="123" t="str">
        <f t="shared" ref="H17:H21" si="1">IF(J17&lt;&gt;"","Si","No")</f>
        <v>No</v>
      </c>
      <c r="I17" s="132">
        <f>IF(H17=Listas!$A$3,E17,0)</f>
        <v>0</v>
      </c>
      <c r="J17" s="172"/>
      <c r="K17" s="409"/>
      <c r="L17" s="410"/>
    </row>
    <row r="18" spans="1:12" ht="113.25" thickBot="1" x14ac:dyDescent="0.3">
      <c r="A18" s="222" t="s">
        <v>55</v>
      </c>
      <c r="B18" s="455" t="s">
        <v>330</v>
      </c>
      <c r="C18" s="457" t="s">
        <v>333</v>
      </c>
      <c r="D18" s="459" t="s">
        <v>800</v>
      </c>
      <c r="E18" s="206">
        <v>10</v>
      </c>
      <c r="F18" s="64" t="s">
        <v>334</v>
      </c>
      <c r="G18" s="65"/>
      <c r="H18" s="139"/>
      <c r="I18" s="131">
        <f>SUM(I19:I21)</f>
        <v>0</v>
      </c>
      <c r="J18" s="170" t="s">
        <v>780</v>
      </c>
      <c r="K18" s="407" t="s">
        <v>860</v>
      </c>
      <c r="L18" s="408" t="s">
        <v>861</v>
      </c>
    </row>
    <row r="19" spans="1:12" ht="30.75" customHeight="1" thickBot="1" x14ac:dyDescent="0.3">
      <c r="A19" s="222" t="s">
        <v>56</v>
      </c>
      <c r="B19" s="456" t="s">
        <v>331</v>
      </c>
      <c r="C19" s="458" t="s">
        <v>801</v>
      </c>
      <c r="D19" s="461" t="s">
        <v>802</v>
      </c>
      <c r="E19" s="207">
        <v>10</v>
      </c>
      <c r="F19" s="67" t="s">
        <v>37</v>
      </c>
      <c r="G19" s="70">
        <f t="shared" ref="G19:G21" si="2">E19</f>
        <v>10</v>
      </c>
      <c r="H19" s="123" t="str">
        <f>IF(SUM(I20:I$21)=0,IF(J19&lt;&gt;"","Si","No"),"No")</f>
        <v>No</v>
      </c>
      <c r="I19" s="132">
        <f>IF(SUM(I20:I$21)=0,IF(H19=Listas!$A$3,E19,0),0)</f>
        <v>0</v>
      </c>
      <c r="J19" s="172"/>
      <c r="K19" s="409"/>
      <c r="L19" s="410"/>
    </row>
    <row r="20" spans="1:12" ht="30.75" customHeight="1" thickBot="1" x14ac:dyDescent="0.3">
      <c r="A20" s="222" t="s">
        <v>56</v>
      </c>
      <c r="B20" s="173" t="s">
        <v>332</v>
      </c>
      <c r="C20" s="118" t="s">
        <v>435</v>
      </c>
      <c r="D20" s="462" t="s">
        <v>803</v>
      </c>
      <c r="E20" s="208">
        <v>7</v>
      </c>
      <c r="F20" s="69" t="s">
        <v>37</v>
      </c>
      <c r="G20" s="71">
        <f t="shared" si="2"/>
        <v>7</v>
      </c>
      <c r="H20" s="124" t="str">
        <f>IF(SUM(I21:I$21)=0,IF(J20&lt;&gt;"","Si","No"),"No")</f>
        <v>No</v>
      </c>
      <c r="I20" s="133">
        <f>IF(I21=0,IF(H20=Listas!$A$3,E20,0),0)</f>
        <v>0</v>
      </c>
      <c r="J20" s="172"/>
      <c r="K20" s="411"/>
      <c r="L20" s="412"/>
    </row>
    <row r="21" spans="1:12" ht="30.75" thickBot="1" x14ac:dyDescent="0.3">
      <c r="A21" s="222" t="s">
        <v>56</v>
      </c>
      <c r="B21" s="171" t="s">
        <v>804</v>
      </c>
      <c r="C21" s="117" t="s">
        <v>436</v>
      </c>
      <c r="D21" s="66" t="s">
        <v>805</v>
      </c>
      <c r="E21" s="207">
        <v>5</v>
      </c>
      <c r="F21" s="67" t="s">
        <v>37</v>
      </c>
      <c r="G21" s="70">
        <f t="shared" si="2"/>
        <v>5</v>
      </c>
      <c r="H21" s="123" t="str">
        <f t="shared" si="1"/>
        <v>No</v>
      </c>
      <c r="I21" s="132">
        <f>IF(H21=Listas!$A$3,E21,0)</f>
        <v>0</v>
      </c>
      <c r="J21" s="172"/>
      <c r="K21" s="409"/>
      <c r="L21" s="410"/>
    </row>
    <row r="22" spans="1:12" ht="36.75" thickBot="1" x14ac:dyDescent="0.3">
      <c r="A22" s="222" t="s">
        <v>55</v>
      </c>
      <c r="B22" s="455" t="s">
        <v>339</v>
      </c>
      <c r="C22" s="457" t="s">
        <v>36</v>
      </c>
      <c r="D22" s="459" t="s">
        <v>806</v>
      </c>
      <c r="E22" s="206">
        <v>7</v>
      </c>
      <c r="F22" s="64" t="s">
        <v>334</v>
      </c>
      <c r="G22" s="65"/>
      <c r="H22" s="139"/>
      <c r="I22" s="131">
        <f>SUM(I23:I26)</f>
        <v>0</v>
      </c>
      <c r="J22" s="170" t="s">
        <v>780</v>
      </c>
      <c r="K22" s="407" t="s">
        <v>863</v>
      </c>
      <c r="L22" s="408" t="s">
        <v>862</v>
      </c>
    </row>
    <row r="23" spans="1:12" ht="48.75" thickBot="1" x14ac:dyDescent="0.3">
      <c r="A23" s="222" t="s">
        <v>56</v>
      </c>
      <c r="B23" s="456" t="s">
        <v>340</v>
      </c>
      <c r="C23" s="458" t="s">
        <v>437</v>
      </c>
      <c r="D23" s="460" t="s">
        <v>807</v>
      </c>
      <c r="E23" s="207">
        <v>3</v>
      </c>
      <c r="F23" s="67" t="s">
        <v>37</v>
      </c>
      <c r="G23" s="70">
        <v>3</v>
      </c>
      <c r="H23" s="125" t="str">
        <f>IF(SUM(I24:I26)=0,IF($I$4=1,"Si","No"),"No")</f>
        <v>No</v>
      </c>
      <c r="I23" s="132">
        <f>IF(SUM(I24:I$26)=0,IF(H23=Listas!$A$3,E23,0),0)</f>
        <v>0</v>
      </c>
      <c r="J23" s="174"/>
      <c r="K23" s="409"/>
      <c r="L23" s="410"/>
    </row>
    <row r="24" spans="1:12" ht="30.75" customHeight="1" thickBot="1" x14ac:dyDescent="0.3">
      <c r="A24" s="222" t="s">
        <v>56</v>
      </c>
      <c r="B24" s="173" t="s">
        <v>341</v>
      </c>
      <c r="C24" s="118" t="s">
        <v>438</v>
      </c>
      <c r="D24" s="68" t="s">
        <v>808</v>
      </c>
      <c r="E24" s="208">
        <v>5</v>
      </c>
      <c r="F24" s="69" t="s">
        <v>37</v>
      </c>
      <c r="G24" s="71">
        <v>5</v>
      </c>
      <c r="H24" s="126" t="str">
        <f>IF(SUM(I25:I26)=0,IF($I$4=2,"Si","No"),"No")</f>
        <v>No</v>
      </c>
      <c r="I24" s="133">
        <f>IF(SUM(I25:I$26)=0,IF(H24=Listas!$A$3,E24,0),0)</f>
        <v>0</v>
      </c>
      <c r="J24" s="175"/>
      <c r="K24" s="411"/>
      <c r="L24" s="412"/>
    </row>
    <row r="25" spans="1:12" ht="60.75" thickBot="1" x14ac:dyDescent="0.3">
      <c r="A25" s="222" t="s">
        <v>56</v>
      </c>
      <c r="B25" s="171" t="s">
        <v>342</v>
      </c>
      <c r="C25" s="117" t="s">
        <v>439</v>
      </c>
      <c r="D25" s="66" t="s">
        <v>809</v>
      </c>
      <c r="E25" s="207">
        <v>7</v>
      </c>
      <c r="F25" s="67" t="s">
        <v>37</v>
      </c>
      <c r="G25" s="70">
        <v>7</v>
      </c>
      <c r="H25" s="125" t="str">
        <f>IF(SUM(I26)=0,IF($I$4=3,"Si","No"),"No")</f>
        <v>No</v>
      </c>
      <c r="I25" s="132">
        <f>IF(SUM(I26:I$26)=0,IF(H25=Listas!$A$3,E25,0),0)</f>
        <v>0</v>
      </c>
      <c r="J25" s="174"/>
      <c r="K25" s="409"/>
      <c r="L25" s="410"/>
    </row>
    <row r="26" spans="1:12" ht="94.5" customHeight="1" thickBot="1" x14ac:dyDescent="0.3">
      <c r="A26" s="222" t="s">
        <v>56</v>
      </c>
      <c r="B26" s="173" t="s">
        <v>343</v>
      </c>
      <c r="C26" s="118" t="s">
        <v>440</v>
      </c>
      <c r="D26" s="68" t="s">
        <v>810</v>
      </c>
      <c r="E26" s="208">
        <v>7</v>
      </c>
      <c r="F26" s="69" t="s">
        <v>37</v>
      </c>
      <c r="G26" s="71">
        <v>7</v>
      </c>
      <c r="H26" s="124" t="str">
        <f t="shared" ref="H26:H30" si="3">IF(J26&lt;&gt;"","Si","No")</f>
        <v>No</v>
      </c>
      <c r="I26" s="133">
        <f>IF(H26=Listas!$A$3,E26,0)</f>
        <v>0</v>
      </c>
      <c r="J26" s="172"/>
      <c r="K26" s="411"/>
      <c r="L26" s="412"/>
    </row>
    <row r="27" spans="1:12" ht="48" thickBot="1" x14ac:dyDescent="0.3">
      <c r="A27" s="222" t="s">
        <v>55</v>
      </c>
      <c r="B27" s="455" t="s">
        <v>344</v>
      </c>
      <c r="C27" s="457" t="s">
        <v>441</v>
      </c>
      <c r="D27" s="459" t="s">
        <v>811</v>
      </c>
      <c r="E27" s="206">
        <v>12</v>
      </c>
      <c r="F27" s="64" t="s">
        <v>334</v>
      </c>
      <c r="G27" s="65"/>
      <c r="H27" s="139">
        <f>COUNTIF(H28:H33,Listas!A3)</f>
        <v>0</v>
      </c>
      <c r="I27" s="131">
        <f>IF(SUM(I28:I33)&gt;E27,E27,SUM(I28:I33))</f>
        <v>0</v>
      </c>
      <c r="J27" s="170" t="s">
        <v>780</v>
      </c>
      <c r="K27" s="407" t="s">
        <v>863</v>
      </c>
      <c r="L27" s="408" t="s">
        <v>864</v>
      </c>
    </row>
    <row r="28" spans="1:12" ht="75.75" thickBot="1" x14ac:dyDescent="0.3">
      <c r="A28" s="222" t="s">
        <v>56</v>
      </c>
      <c r="B28" s="456" t="s">
        <v>324</v>
      </c>
      <c r="C28" s="458" t="s">
        <v>442</v>
      </c>
      <c r="D28" s="460" t="s">
        <v>812</v>
      </c>
      <c r="E28" s="207">
        <v>8</v>
      </c>
      <c r="F28" s="67" t="s">
        <v>842</v>
      </c>
      <c r="G28" s="70">
        <f t="shared" ref="G28:G33" si="4">E28</f>
        <v>8</v>
      </c>
      <c r="H28" s="123" t="str">
        <f t="shared" si="3"/>
        <v>No</v>
      </c>
      <c r="I28" s="132">
        <f>IF(H28=Listas!$A$3,E28,0)</f>
        <v>0</v>
      </c>
      <c r="J28" s="172"/>
      <c r="K28" s="409"/>
      <c r="L28" s="410" t="s">
        <v>898</v>
      </c>
    </row>
    <row r="29" spans="1:12" ht="75.75" thickBot="1" x14ac:dyDescent="0.3">
      <c r="A29" s="222" t="s">
        <v>56</v>
      </c>
      <c r="B29" s="173" t="s">
        <v>325</v>
      </c>
      <c r="C29" s="118" t="s">
        <v>443</v>
      </c>
      <c r="D29" s="68" t="s">
        <v>813</v>
      </c>
      <c r="E29" s="208">
        <v>4</v>
      </c>
      <c r="F29" s="69" t="s">
        <v>842</v>
      </c>
      <c r="G29" s="71">
        <f t="shared" si="4"/>
        <v>4</v>
      </c>
      <c r="H29" s="124" t="str">
        <f t="shared" si="3"/>
        <v>No</v>
      </c>
      <c r="I29" s="133">
        <f>IF(H29=Listas!$A$3,E29,0)</f>
        <v>0</v>
      </c>
      <c r="J29" s="172"/>
      <c r="K29" s="411" t="s">
        <v>897</v>
      </c>
      <c r="L29" s="412"/>
    </row>
    <row r="30" spans="1:12" ht="60.75" thickBot="1" x14ac:dyDescent="0.3">
      <c r="A30" s="222" t="s">
        <v>56</v>
      </c>
      <c r="B30" s="171" t="s">
        <v>326</v>
      </c>
      <c r="C30" s="117" t="s">
        <v>814</v>
      </c>
      <c r="D30" s="66" t="s">
        <v>815</v>
      </c>
      <c r="E30" s="207">
        <v>8</v>
      </c>
      <c r="F30" s="67" t="s">
        <v>842</v>
      </c>
      <c r="G30" s="70">
        <f t="shared" si="4"/>
        <v>8</v>
      </c>
      <c r="H30" s="123" t="str">
        <f t="shared" si="3"/>
        <v>No</v>
      </c>
      <c r="I30" s="132">
        <f>IF(H30=Listas!$A$3,E30,0)</f>
        <v>0</v>
      </c>
      <c r="J30" s="172"/>
      <c r="K30" s="409"/>
      <c r="L30" s="410" t="s">
        <v>897</v>
      </c>
    </row>
    <row r="31" spans="1:12" ht="48.75" customHeight="1" thickBot="1" x14ac:dyDescent="0.3">
      <c r="A31" s="222" t="s">
        <v>56</v>
      </c>
      <c r="B31" s="173" t="s">
        <v>327</v>
      </c>
      <c r="C31" s="118" t="s">
        <v>816</v>
      </c>
      <c r="D31" s="68" t="s">
        <v>819</v>
      </c>
      <c r="E31" s="208">
        <v>4</v>
      </c>
      <c r="F31" s="69" t="s">
        <v>842</v>
      </c>
      <c r="G31" s="71">
        <f t="shared" si="4"/>
        <v>4</v>
      </c>
      <c r="H31" s="124" t="str">
        <f t="shared" ref="H31:H33" si="5">IF(J31&lt;&gt;"","Si","No")</f>
        <v>No</v>
      </c>
      <c r="I31" s="133">
        <f>IF(H31=Listas!$A$3,E31,0)</f>
        <v>0</v>
      </c>
      <c r="J31" s="172"/>
      <c r="K31" s="411" t="s">
        <v>896</v>
      </c>
      <c r="L31" s="412"/>
    </row>
    <row r="32" spans="1:12" ht="48.75" thickBot="1" x14ac:dyDescent="0.3">
      <c r="A32" s="222" t="s">
        <v>56</v>
      </c>
      <c r="B32" s="171" t="s">
        <v>328</v>
      </c>
      <c r="C32" s="117" t="s">
        <v>431</v>
      </c>
      <c r="D32" s="66" t="s">
        <v>865</v>
      </c>
      <c r="E32" s="207">
        <v>4</v>
      </c>
      <c r="F32" s="67" t="s">
        <v>842</v>
      </c>
      <c r="G32" s="70">
        <f t="shared" si="4"/>
        <v>4</v>
      </c>
      <c r="H32" s="123" t="str">
        <f t="shared" si="5"/>
        <v>No</v>
      </c>
      <c r="I32" s="132">
        <f>IF(H32=Listas!$A$3,E32,0)</f>
        <v>0</v>
      </c>
      <c r="J32" s="172"/>
      <c r="K32" s="409" t="s">
        <v>895</v>
      </c>
      <c r="L32" s="410" t="s">
        <v>895</v>
      </c>
    </row>
    <row r="33" spans="1:12" ht="60.75" thickBot="1" x14ac:dyDescent="0.3">
      <c r="A33" s="222" t="s">
        <v>56</v>
      </c>
      <c r="B33" s="173" t="s">
        <v>329</v>
      </c>
      <c r="C33" s="118" t="s">
        <v>817</v>
      </c>
      <c r="D33" s="68" t="s">
        <v>818</v>
      </c>
      <c r="E33" s="208">
        <v>4</v>
      </c>
      <c r="F33" s="69" t="s">
        <v>842</v>
      </c>
      <c r="G33" s="71">
        <f t="shared" si="4"/>
        <v>4</v>
      </c>
      <c r="H33" s="124" t="str">
        <f t="shared" si="5"/>
        <v>No</v>
      </c>
      <c r="I33" s="133">
        <f>IF(H33=Listas!$A$3,E33,0)</f>
        <v>0</v>
      </c>
      <c r="J33" s="172"/>
      <c r="K33" s="411" t="s">
        <v>894</v>
      </c>
      <c r="L33" s="412" t="s">
        <v>894</v>
      </c>
    </row>
    <row r="34" spans="1:12" ht="60.75" thickBot="1" x14ac:dyDescent="0.3">
      <c r="A34" s="222" t="s">
        <v>55</v>
      </c>
      <c r="B34" s="455" t="s">
        <v>319</v>
      </c>
      <c r="C34" s="457" t="s">
        <v>444</v>
      </c>
      <c r="D34" s="459" t="s">
        <v>820</v>
      </c>
      <c r="E34" s="206">
        <v>12</v>
      </c>
      <c r="F34" s="64" t="s">
        <v>334</v>
      </c>
      <c r="G34" s="65"/>
      <c r="H34" s="139">
        <f>COUNTIF(H35:H39,Listas!$A$3)</f>
        <v>0</v>
      </c>
      <c r="I34" s="131">
        <f>IF(SUM(I35:I39)&gt;E34,E34,SUM(I35:I39))</f>
        <v>0</v>
      </c>
      <c r="J34" s="170" t="s">
        <v>780</v>
      </c>
      <c r="K34" s="407" t="s">
        <v>866</v>
      </c>
      <c r="L34" s="408" t="s">
        <v>867</v>
      </c>
    </row>
    <row r="35" spans="1:12" ht="84.75" thickBot="1" x14ac:dyDescent="0.3">
      <c r="A35" s="222" t="s">
        <v>56</v>
      </c>
      <c r="B35" s="456" t="s">
        <v>320</v>
      </c>
      <c r="C35" s="458" t="s">
        <v>821</v>
      </c>
      <c r="D35" s="460" t="s">
        <v>822</v>
      </c>
      <c r="E35" s="207">
        <v>8</v>
      </c>
      <c r="F35" s="67" t="s">
        <v>842</v>
      </c>
      <c r="G35" s="70">
        <f t="shared" ref="G35:G39" si="6">E35</f>
        <v>8</v>
      </c>
      <c r="H35" s="123" t="str">
        <f>IF(I36=0,IF(J35&lt;&gt;"","Si","No"),"No")</f>
        <v>No</v>
      </c>
      <c r="I35" s="132">
        <f>IF(I36=0,IF(H35=Listas!$A$3,E35,0),0)</f>
        <v>0</v>
      </c>
      <c r="J35" s="172"/>
      <c r="K35" s="409" t="s">
        <v>885</v>
      </c>
      <c r="L35" s="410" t="s">
        <v>885</v>
      </c>
    </row>
    <row r="36" spans="1:12" ht="96.75" thickBot="1" x14ac:dyDescent="0.3">
      <c r="A36" s="222" t="s">
        <v>56</v>
      </c>
      <c r="B36" s="173" t="s">
        <v>321</v>
      </c>
      <c r="C36" s="118" t="s">
        <v>823</v>
      </c>
      <c r="D36" s="68" t="s">
        <v>824</v>
      </c>
      <c r="E36" s="208">
        <v>4</v>
      </c>
      <c r="F36" s="69" t="s">
        <v>842</v>
      </c>
      <c r="G36" s="71">
        <f t="shared" si="6"/>
        <v>4</v>
      </c>
      <c r="H36" s="124" t="str">
        <f>IF(J36&lt;&gt;"","Si","No")</f>
        <v>No</v>
      </c>
      <c r="I36" s="133">
        <f>IF(H36=Listas!$A$3,E36,0)</f>
        <v>0</v>
      </c>
      <c r="J36" s="172"/>
      <c r="K36" s="411" t="s">
        <v>885</v>
      </c>
      <c r="L36" s="412" t="s">
        <v>885</v>
      </c>
    </row>
    <row r="37" spans="1:12" ht="169.5" thickBot="1" x14ac:dyDescent="0.3">
      <c r="A37" s="222" t="s">
        <v>56</v>
      </c>
      <c r="B37" s="171" t="s">
        <v>322</v>
      </c>
      <c r="C37" s="117" t="s">
        <v>825</v>
      </c>
      <c r="D37" s="66" t="s">
        <v>826</v>
      </c>
      <c r="E37" s="207">
        <v>4</v>
      </c>
      <c r="F37" s="67" t="s">
        <v>842</v>
      </c>
      <c r="G37" s="70">
        <f t="shared" si="6"/>
        <v>4</v>
      </c>
      <c r="H37" s="123" t="str">
        <f>IF(I38=0,IF(J37&lt;&gt;"","Si","No"),"No")</f>
        <v>No</v>
      </c>
      <c r="I37" s="132">
        <f>IF(I38=0,IF(H37=Listas!$A$3,E37,0),0)</f>
        <v>0</v>
      </c>
      <c r="J37" s="172"/>
      <c r="K37" s="409"/>
      <c r="L37" s="410" t="s">
        <v>868</v>
      </c>
    </row>
    <row r="38" spans="1:12" ht="96.75" thickBot="1" x14ac:dyDescent="0.3">
      <c r="A38" s="222" t="s">
        <v>56</v>
      </c>
      <c r="B38" s="173" t="s">
        <v>323</v>
      </c>
      <c r="C38" s="118" t="s">
        <v>827</v>
      </c>
      <c r="D38" s="68" t="s">
        <v>828</v>
      </c>
      <c r="E38" s="208">
        <v>4</v>
      </c>
      <c r="F38" s="69" t="s">
        <v>842</v>
      </c>
      <c r="G38" s="71">
        <f t="shared" si="6"/>
        <v>4</v>
      </c>
      <c r="H38" s="124" t="str">
        <f t="shared" ref="H38" si="7">IF(J38&lt;&gt;"","Si","No")</f>
        <v>No</v>
      </c>
      <c r="I38" s="133">
        <f>IF(H38=Listas!$A$3,E38,0)</f>
        <v>0</v>
      </c>
      <c r="J38" s="172"/>
      <c r="K38" s="411"/>
      <c r="L38" s="412" t="s">
        <v>893</v>
      </c>
    </row>
    <row r="39" spans="1:12" ht="60.75" thickBot="1" x14ac:dyDescent="0.3">
      <c r="A39" s="222" t="s">
        <v>56</v>
      </c>
      <c r="B39" s="171" t="s">
        <v>432</v>
      </c>
      <c r="C39" s="117" t="s">
        <v>829</v>
      </c>
      <c r="D39" s="66" t="s">
        <v>830</v>
      </c>
      <c r="E39" s="207">
        <v>4</v>
      </c>
      <c r="F39" s="67" t="s">
        <v>842</v>
      </c>
      <c r="G39" s="70">
        <f t="shared" si="6"/>
        <v>4</v>
      </c>
      <c r="H39" s="123" t="str">
        <f t="shared" ref="H39" si="8">IF(J39&lt;&gt;"","Si","No")</f>
        <v>No</v>
      </c>
      <c r="I39" s="132">
        <f>IF(H39=Listas!$A$3,E39,0)</f>
        <v>0</v>
      </c>
      <c r="J39" s="172"/>
      <c r="K39" s="409"/>
      <c r="L39" s="410" t="s">
        <v>892</v>
      </c>
    </row>
    <row r="40" spans="1:12" ht="60.75" thickBot="1" x14ac:dyDescent="0.3">
      <c r="A40" s="222" t="s">
        <v>55</v>
      </c>
      <c r="B40" s="455" t="s">
        <v>313</v>
      </c>
      <c r="C40" s="457" t="s">
        <v>445</v>
      </c>
      <c r="D40" s="459" t="s">
        <v>831</v>
      </c>
      <c r="E40" s="206">
        <v>12</v>
      </c>
      <c r="F40" s="64" t="s">
        <v>334</v>
      </c>
      <c r="G40" s="65"/>
      <c r="H40" s="139">
        <f>COUNTIF(H41:H45,Listas!$A$3)</f>
        <v>0</v>
      </c>
      <c r="I40" s="131">
        <f>IF(SUM(I41:I45)&gt;E40,E40,SUM(I41:I45))</f>
        <v>0</v>
      </c>
      <c r="J40" s="170" t="s">
        <v>780</v>
      </c>
      <c r="K40" s="407" t="s">
        <v>869</v>
      </c>
      <c r="L40" s="408" t="s">
        <v>870</v>
      </c>
    </row>
    <row r="41" spans="1:12" ht="84.75" thickBot="1" x14ac:dyDescent="0.3">
      <c r="A41" s="222" t="s">
        <v>56</v>
      </c>
      <c r="B41" s="456" t="s">
        <v>314</v>
      </c>
      <c r="C41" s="458" t="s">
        <v>832</v>
      </c>
      <c r="D41" s="460" t="s">
        <v>833</v>
      </c>
      <c r="E41" s="207">
        <v>8</v>
      </c>
      <c r="F41" s="67" t="s">
        <v>842</v>
      </c>
      <c r="G41" s="70">
        <f t="shared" ref="G41:G46" si="9">E41</f>
        <v>8</v>
      </c>
      <c r="H41" s="123" t="str">
        <f>IF(I42=0,IF(J41&lt;&gt;"","Si","No"),"No")</f>
        <v>No</v>
      </c>
      <c r="I41" s="132">
        <f>IF(H41=Listas!$A$3,E41,0)</f>
        <v>0</v>
      </c>
      <c r="J41" s="172"/>
      <c r="K41" s="409" t="s">
        <v>885</v>
      </c>
      <c r="L41" s="410" t="s">
        <v>885</v>
      </c>
    </row>
    <row r="42" spans="1:12" ht="96.75" thickBot="1" x14ac:dyDescent="0.3">
      <c r="A42" s="222" t="s">
        <v>56</v>
      </c>
      <c r="B42" s="173" t="s">
        <v>315</v>
      </c>
      <c r="C42" s="118" t="s">
        <v>834</v>
      </c>
      <c r="D42" s="68" t="s">
        <v>835</v>
      </c>
      <c r="E42" s="208">
        <v>4</v>
      </c>
      <c r="F42" s="69" t="s">
        <v>842</v>
      </c>
      <c r="G42" s="71">
        <f t="shared" si="9"/>
        <v>4</v>
      </c>
      <c r="H42" s="124" t="str">
        <f t="shared" ref="H42" si="10">IF(J42&lt;&gt;"","Si","No")</f>
        <v>No</v>
      </c>
      <c r="I42" s="133">
        <f>IF(H42=Listas!$A$3,E42,0)</f>
        <v>0</v>
      </c>
      <c r="J42" s="172"/>
      <c r="K42" s="411" t="s">
        <v>885</v>
      </c>
      <c r="L42" s="412" t="s">
        <v>885</v>
      </c>
    </row>
    <row r="43" spans="1:12" ht="169.5" thickBot="1" x14ac:dyDescent="0.3">
      <c r="A43" s="222" t="s">
        <v>56</v>
      </c>
      <c r="B43" s="171" t="s">
        <v>316</v>
      </c>
      <c r="C43" s="117" t="s">
        <v>836</v>
      </c>
      <c r="D43" s="66" t="s">
        <v>837</v>
      </c>
      <c r="E43" s="207">
        <v>4</v>
      </c>
      <c r="F43" s="67" t="s">
        <v>842</v>
      </c>
      <c r="G43" s="70">
        <f t="shared" si="9"/>
        <v>4</v>
      </c>
      <c r="H43" s="123" t="str">
        <f>IF(I44=0,IF(J43&lt;&gt;"","Si","No"),"No")</f>
        <v>No</v>
      </c>
      <c r="I43" s="132">
        <f>IF(H43=Listas!$A$3,E43,0)</f>
        <v>0</v>
      </c>
      <c r="J43" s="172"/>
      <c r="K43" s="409"/>
      <c r="L43" s="410" t="s">
        <v>890</v>
      </c>
    </row>
    <row r="44" spans="1:12" ht="72.75" thickBot="1" x14ac:dyDescent="0.3">
      <c r="A44" s="222" t="s">
        <v>56</v>
      </c>
      <c r="B44" s="173" t="s">
        <v>317</v>
      </c>
      <c r="C44" s="118" t="s">
        <v>838</v>
      </c>
      <c r="D44" s="68" t="s">
        <v>839</v>
      </c>
      <c r="E44" s="208">
        <v>4</v>
      </c>
      <c r="F44" s="69" t="s">
        <v>842</v>
      </c>
      <c r="G44" s="71">
        <f t="shared" si="9"/>
        <v>4</v>
      </c>
      <c r="H44" s="124" t="str">
        <f t="shared" ref="H44" si="11">IF(J44&lt;&gt;"","Si","No")</f>
        <v>No</v>
      </c>
      <c r="I44" s="133">
        <f>IF(H44=Listas!$A$3,E44,0)</f>
        <v>0</v>
      </c>
      <c r="J44" s="172"/>
      <c r="K44" s="411"/>
      <c r="L44" s="412" t="s">
        <v>891</v>
      </c>
    </row>
    <row r="45" spans="1:12" ht="60.75" thickBot="1" x14ac:dyDescent="0.3">
      <c r="A45" s="222" t="s">
        <v>56</v>
      </c>
      <c r="B45" s="171" t="s">
        <v>318</v>
      </c>
      <c r="C45" s="117" t="s">
        <v>840</v>
      </c>
      <c r="D45" s="66" t="s">
        <v>841</v>
      </c>
      <c r="E45" s="207">
        <v>4</v>
      </c>
      <c r="F45" s="67" t="s">
        <v>842</v>
      </c>
      <c r="G45" s="70">
        <f t="shared" si="9"/>
        <v>4</v>
      </c>
      <c r="H45" s="123" t="str">
        <f t="shared" ref="H45" si="12">IF(J45&lt;&gt;"","Si","No")</f>
        <v>No</v>
      </c>
      <c r="I45" s="132">
        <f>IF(H45=Listas!$A$3,E45,0)</f>
        <v>0</v>
      </c>
      <c r="J45" s="172"/>
      <c r="K45" s="409"/>
      <c r="L45" s="410" t="s">
        <v>892</v>
      </c>
    </row>
    <row r="46" spans="1:12" ht="60.75" thickBot="1" x14ac:dyDescent="0.3">
      <c r="A46" s="222" t="s">
        <v>55</v>
      </c>
      <c r="B46" s="455" t="s">
        <v>309</v>
      </c>
      <c r="C46" s="457" t="s">
        <v>38</v>
      </c>
      <c r="D46" s="459" t="s">
        <v>843</v>
      </c>
      <c r="E46" s="206">
        <v>10</v>
      </c>
      <c r="F46" s="64" t="s">
        <v>334</v>
      </c>
      <c r="G46" s="463">
        <f t="shared" si="9"/>
        <v>10</v>
      </c>
      <c r="H46" s="139"/>
      <c r="I46" s="131">
        <f>IF(SUM(I47:I50)&gt;E46,E46,SUM(I47:I50))</f>
        <v>0</v>
      </c>
      <c r="J46" s="170" t="s">
        <v>780</v>
      </c>
      <c r="K46" s="407" t="s">
        <v>871</v>
      </c>
      <c r="L46" s="408" t="s">
        <v>872</v>
      </c>
    </row>
    <row r="47" spans="1:12" ht="45.75" customHeight="1" thickBot="1" x14ac:dyDescent="0.3">
      <c r="A47" s="222" t="s">
        <v>56</v>
      </c>
      <c r="B47" s="456" t="s">
        <v>310</v>
      </c>
      <c r="C47" s="458" t="s">
        <v>844</v>
      </c>
      <c r="D47" s="460" t="s">
        <v>845</v>
      </c>
      <c r="E47" s="207">
        <v>6</v>
      </c>
      <c r="F47" s="67" t="s">
        <v>842</v>
      </c>
      <c r="G47" s="70">
        <f t="shared" ref="G47:G50" si="13">E47</f>
        <v>6</v>
      </c>
      <c r="H47" s="123" t="str">
        <f t="shared" ref="H47:H50" si="14">IF(J47&lt;&gt;"","Si","No")</f>
        <v>No</v>
      </c>
      <c r="I47" s="132">
        <f>IF(H47=Listas!$A$3,E47,0)</f>
        <v>0</v>
      </c>
      <c r="J47" s="172"/>
      <c r="K47" s="409" t="s">
        <v>886</v>
      </c>
      <c r="L47" s="409" t="s">
        <v>886</v>
      </c>
    </row>
    <row r="48" spans="1:12" ht="45.75" customHeight="1" thickBot="1" x14ac:dyDescent="0.3">
      <c r="A48" s="222" t="s">
        <v>56</v>
      </c>
      <c r="B48" s="173" t="s">
        <v>311</v>
      </c>
      <c r="C48" s="118" t="s">
        <v>846</v>
      </c>
      <c r="D48" s="68" t="s">
        <v>847</v>
      </c>
      <c r="E48" s="208">
        <v>4</v>
      </c>
      <c r="F48" s="69" t="s">
        <v>842</v>
      </c>
      <c r="G48" s="71">
        <f t="shared" si="13"/>
        <v>4</v>
      </c>
      <c r="H48" s="124" t="str">
        <f t="shared" si="14"/>
        <v>No</v>
      </c>
      <c r="I48" s="133">
        <f>IF(H48=Listas!$A$3,E48,0)</f>
        <v>0</v>
      </c>
      <c r="J48" s="172"/>
      <c r="K48" s="411" t="s">
        <v>887</v>
      </c>
      <c r="L48" s="411" t="s">
        <v>887</v>
      </c>
    </row>
    <row r="49" spans="1:12" ht="132.75" thickBot="1" x14ac:dyDescent="0.3">
      <c r="A49" s="222" t="s">
        <v>56</v>
      </c>
      <c r="B49" s="171" t="s">
        <v>311</v>
      </c>
      <c r="C49" s="117" t="s">
        <v>848</v>
      </c>
      <c r="D49" s="66" t="s">
        <v>849</v>
      </c>
      <c r="E49" s="207">
        <v>4</v>
      </c>
      <c r="F49" s="67" t="s">
        <v>842</v>
      </c>
      <c r="G49" s="70">
        <f t="shared" si="13"/>
        <v>4</v>
      </c>
      <c r="H49" s="123" t="str">
        <f t="shared" si="14"/>
        <v>No</v>
      </c>
      <c r="I49" s="132">
        <f>IF(H49=Listas!$A$3,E49,0)</f>
        <v>0</v>
      </c>
      <c r="J49" s="172"/>
      <c r="K49" s="409" t="s">
        <v>888</v>
      </c>
      <c r="L49" s="409" t="s">
        <v>888</v>
      </c>
    </row>
    <row r="50" spans="1:12" ht="48.75" thickBot="1" x14ac:dyDescent="0.3">
      <c r="A50" s="222" t="s">
        <v>56</v>
      </c>
      <c r="B50" s="173" t="s">
        <v>312</v>
      </c>
      <c r="C50" s="118" t="s">
        <v>446</v>
      </c>
      <c r="D50" s="68" t="s">
        <v>850</v>
      </c>
      <c r="E50" s="208">
        <v>4</v>
      </c>
      <c r="F50" s="69" t="s">
        <v>842</v>
      </c>
      <c r="G50" s="71">
        <f t="shared" si="13"/>
        <v>4</v>
      </c>
      <c r="H50" s="124" t="str">
        <f t="shared" si="14"/>
        <v>No</v>
      </c>
      <c r="I50" s="133">
        <f>IF(H50=Listas!$A$3,E50,0)</f>
        <v>0</v>
      </c>
      <c r="J50" s="172"/>
      <c r="K50" s="411" t="s">
        <v>889</v>
      </c>
      <c r="L50" s="411" t="s">
        <v>889</v>
      </c>
    </row>
    <row r="51" spans="1:12" ht="48.75" thickBot="1" x14ac:dyDescent="0.3">
      <c r="A51" s="222" t="s">
        <v>55</v>
      </c>
      <c r="B51" s="455" t="s">
        <v>306</v>
      </c>
      <c r="C51" s="457" t="s">
        <v>39</v>
      </c>
      <c r="D51" s="459" t="s">
        <v>851</v>
      </c>
      <c r="E51" s="206">
        <v>10</v>
      </c>
      <c r="F51" s="64" t="s">
        <v>334</v>
      </c>
      <c r="G51" s="65"/>
      <c r="H51" s="139"/>
      <c r="I51" s="131">
        <f>IF(Servicios!F10&gt;0,IF(SUM(I52:I54)&gt;E51,E51,SUM(I52:I54)),0)</f>
        <v>0</v>
      </c>
      <c r="J51" s="170" t="s">
        <v>796</v>
      </c>
      <c r="K51" s="407" t="s">
        <v>884</v>
      </c>
      <c r="L51" s="408" t="s">
        <v>873</v>
      </c>
    </row>
    <row r="52" spans="1:12" ht="34.5" thickBot="1" x14ac:dyDescent="0.3">
      <c r="A52" s="222" t="s">
        <v>56</v>
      </c>
      <c r="B52" s="456" t="s">
        <v>307</v>
      </c>
      <c r="C52" s="458" t="s">
        <v>447</v>
      </c>
      <c r="D52" s="460" t="s">
        <v>852</v>
      </c>
      <c r="E52" s="207">
        <v>10</v>
      </c>
      <c r="F52" s="67" t="s">
        <v>37</v>
      </c>
      <c r="G52" s="70">
        <f t="shared" ref="G52:G54" si="15">E52</f>
        <v>10</v>
      </c>
      <c r="H52" s="123" t="str">
        <f>IF(I53+I54=0,IF(J52&lt;&gt;"","Si","No"),"No")</f>
        <v>No</v>
      </c>
      <c r="I52" s="132">
        <f>IF(I53+I54=0,IF(H52=Listas!$A$3,E52,0),0)</f>
        <v>0</v>
      </c>
      <c r="J52" s="172"/>
      <c r="K52" s="409" t="s">
        <v>881</v>
      </c>
      <c r="L52" s="410" t="s">
        <v>882</v>
      </c>
    </row>
    <row r="53" spans="1:12" ht="34.5" thickBot="1" x14ac:dyDescent="0.3">
      <c r="A53" s="222" t="s">
        <v>56</v>
      </c>
      <c r="B53" s="173" t="s">
        <v>308</v>
      </c>
      <c r="C53" s="118" t="s">
        <v>448</v>
      </c>
      <c r="D53" s="68" t="s">
        <v>853</v>
      </c>
      <c r="E53" s="208">
        <v>5</v>
      </c>
      <c r="F53" s="69" t="s">
        <v>37</v>
      </c>
      <c r="G53" s="71">
        <f t="shared" si="15"/>
        <v>5</v>
      </c>
      <c r="H53" s="124" t="str">
        <f t="shared" ref="H53:H54" si="16">IF(J53&lt;&gt;"","Si","No")</f>
        <v>No</v>
      </c>
      <c r="I53" s="133">
        <f>IF(H53=Listas!$A$3,E53,0)</f>
        <v>0</v>
      </c>
      <c r="J53" s="172"/>
      <c r="K53" s="411" t="s">
        <v>881</v>
      </c>
      <c r="L53" s="412" t="s">
        <v>882</v>
      </c>
    </row>
    <row r="54" spans="1:12" ht="75.75" thickBot="1" x14ac:dyDescent="0.3">
      <c r="A54" s="222" t="s">
        <v>56</v>
      </c>
      <c r="B54" s="171" t="s">
        <v>308</v>
      </c>
      <c r="C54" s="117" t="s">
        <v>854</v>
      </c>
      <c r="D54" s="66" t="s">
        <v>855</v>
      </c>
      <c r="E54" s="207">
        <v>2</v>
      </c>
      <c r="F54" s="67" t="s">
        <v>842</v>
      </c>
      <c r="G54" s="70">
        <f t="shared" si="15"/>
        <v>2</v>
      </c>
      <c r="H54" s="123" t="str">
        <f t="shared" si="16"/>
        <v>No</v>
      </c>
      <c r="I54" s="132">
        <f>IF(H54=Listas!$A$3,E54,0)</f>
        <v>0</v>
      </c>
      <c r="J54" s="172"/>
      <c r="K54" s="409" t="s">
        <v>881</v>
      </c>
      <c r="L54" s="410" t="s">
        <v>883</v>
      </c>
    </row>
    <row r="55" spans="1:12" ht="60.75" thickBot="1" x14ac:dyDescent="0.3">
      <c r="A55" s="222" t="s">
        <v>55</v>
      </c>
      <c r="B55" s="455" t="s">
        <v>461</v>
      </c>
      <c r="C55" s="457" t="s">
        <v>40</v>
      </c>
      <c r="D55" s="459" t="s">
        <v>856</v>
      </c>
      <c r="E55" s="206">
        <v>10</v>
      </c>
      <c r="F55" s="64" t="s">
        <v>334</v>
      </c>
      <c r="G55" s="65"/>
      <c r="H55" s="139">
        <f>Innovacion!F10</f>
        <v>0</v>
      </c>
      <c r="I55" s="131">
        <f>IF(SUM(I56:I63)&gt;E55,E55,SUM(I56:I63))</f>
        <v>0</v>
      </c>
      <c r="J55" s="170" t="s">
        <v>797</v>
      </c>
      <c r="K55" s="407" t="s">
        <v>875</v>
      </c>
      <c r="L55" s="408" t="s">
        <v>874</v>
      </c>
    </row>
    <row r="56" spans="1:12" ht="36.75" thickBot="1" x14ac:dyDescent="0.3">
      <c r="A56" s="222" t="s">
        <v>56</v>
      </c>
      <c r="B56" s="456" t="s">
        <v>462</v>
      </c>
      <c r="C56" s="458" t="s">
        <v>449</v>
      </c>
      <c r="D56" s="460" t="s">
        <v>41</v>
      </c>
      <c r="E56" s="207">
        <v>10</v>
      </c>
      <c r="F56" s="67" t="s">
        <v>37</v>
      </c>
      <c r="G56" s="70">
        <v>7</v>
      </c>
      <c r="H56" s="136" t="str">
        <f>IF(H$55&gt;G56,"Si","No")</f>
        <v>No</v>
      </c>
      <c r="I56" s="132">
        <f>IF($H$55&gt;=G56,E56,0)</f>
        <v>0</v>
      </c>
      <c r="J56" s="183"/>
      <c r="K56" s="409" t="s">
        <v>878</v>
      </c>
      <c r="L56" s="410" t="s">
        <v>878</v>
      </c>
    </row>
    <row r="57" spans="1:12" ht="36.75" thickBot="1" x14ac:dyDescent="0.3">
      <c r="A57" s="222" t="s">
        <v>56</v>
      </c>
      <c r="B57" s="173" t="s">
        <v>463</v>
      </c>
      <c r="C57" s="118" t="s">
        <v>450</v>
      </c>
      <c r="D57" s="68" t="s">
        <v>41</v>
      </c>
      <c r="E57" s="208">
        <v>9</v>
      </c>
      <c r="F57" s="69" t="s">
        <v>37</v>
      </c>
      <c r="G57" s="71">
        <v>6</v>
      </c>
      <c r="H57" s="137" t="str">
        <f>IF(SUM($I$56:$I56)=0,IF(H$55=G57,"Si","No"),"No")</f>
        <v>No</v>
      </c>
      <c r="I57" s="133">
        <f>IF(SUM($I$56:$I56)&gt;0,0,IF($H$55&gt;=G57,E57,0))</f>
        <v>0</v>
      </c>
      <c r="J57" s="184"/>
      <c r="K57" s="411" t="s">
        <v>878</v>
      </c>
      <c r="L57" s="412" t="s">
        <v>878</v>
      </c>
    </row>
    <row r="58" spans="1:12" ht="48.75" customHeight="1" thickBot="1" x14ac:dyDescent="0.3">
      <c r="A58" s="222" t="s">
        <v>56</v>
      </c>
      <c r="B58" s="171" t="s">
        <v>464</v>
      </c>
      <c r="C58" s="117" t="s">
        <v>451</v>
      </c>
      <c r="D58" s="66" t="s">
        <v>41</v>
      </c>
      <c r="E58" s="207">
        <v>8</v>
      </c>
      <c r="F58" s="67" t="s">
        <v>37</v>
      </c>
      <c r="G58" s="70">
        <v>5</v>
      </c>
      <c r="H58" s="136" t="str">
        <f>IF(SUM($I$56:$I57)=0,IF(H$55=G58,"Si","No"),"No")</f>
        <v>No</v>
      </c>
      <c r="I58" s="132">
        <f>IF(SUM($I$56:$I57)&gt;0,0,IF($H$55&gt;=G58,E58,0))</f>
        <v>0</v>
      </c>
      <c r="J58" s="183"/>
      <c r="K58" s="409" t="s">
        <v>878</v>
      </c>
      <c r="L58" s="410" t="s">
        <v>878</v>
      </c>
    </row>
    <row r="59" spans="1:12" ht="48.75" customHeight="1" thickBot="1" x14ac:dyDescent="0.3">
      <c r="A59" s="222" t="s">
        <v>56</v>
      </c>
      <c r="B59" s="173" t="s">
        <v>465</v>
      </c>
      <c r="C59" s="118" t="s">
        <v>452</v>
      </c>
      <c r="D59" s="68" t="s">
        <v>41</v>
      </c>
      <c r="E59" s="208">
        <v>7</v>
      </c>
      <c r="F59" s="69" t="s">
        <v>37</v>
      </c>
      <c r="G59" s="71">
        <v>4</v>
      </c>
      <c r="H59" s="137" t="str">
        <f>IF(SUM($I$56:$I58)=0,IF(H$55=G59,"Si","No"),"No")</f>
        <v>No</v>
      </c>
      <c r="I59" s="133">
        <f>IF(SUM($I$56:$I58)&gt;0,0,IF($H$55&gt;=G59,E59,0))</f>
        <v>0</v>
      </c>
      <c r="J59" s="184"/>
      <c r="K59" s="411" t="s">
        <v>878</v>
      </c>
      <c r="L59" s="412" t="s">
        <v>878</v>
      </c>
    </row>
    <row r="60" spans="1:12" ht="36.75" thickBot="1" x14ac:dyDescent="0.3">
      <c r="A60" s="222" t="s">
        <v>56</v>
      </c>
      <c r="B60" s="171" t="s">
        <v>466</v>
      </c>
      <c r="C60" s="117" t="s">
        <v>453</v>
      </c>
      <c r="D60" s="66" t="s">
        <v>41</v>
      </c>
      <c r="E60" s="207">
        <v>6</v>
      </c>
      <c r="F60" s="67" t="s">
        <v>37</v>
      </c>
      <c r="G60" s="70">
        <v>3</v>
      </c>
      <c r="H60" s="136" t="str">
        <f>IF(SUM($I$56:$I59)=0,IF(H$55=G60,"Si","No"),"No")</f>
        <v>No</v>
      </c>
      <c r="I60" s="132">
        <f>IF(SUM($I$56:$I59)&gt;0,0,IF($H$55&gt;=G60,E60,0))</f>
        <v>0</v>
      </c>
      <c r="J60" s="183"/>
      <c r="K60" s="409" t="s">
        <v>878</v>
      </c>
      <c r="L60" s="410" t="s">
        <v>878</v>
      </c>
    </row>
    <row r="61" spans="1:12" ht="36.75" thickBot="1" x14ac:dyDescent="0.3">
      <c r="A61" s="222" t="s">
        <v>56</v>
      </c>
      <c r="B61" s="173" t="s">
        <v>467</v>
      </c>
      <c r="C61" s="118" t="s">
        <v>454</v>
      </c>
      <c r="D61" s="68" t="s">
        <v>41</v>
      </c>
      <c r="E61" s="208">
        <v>5</v>
      </c>
      <c r="F61" s="69" t="s">
        <v>37</v>
      </c>
      <c r="G61" s="71">
        <v>2</v>
      </c>
      <c r="H61" s="137" t="str">
        <f>IF(SUM($I$56:$I60)=0,IF(H$55=G61,"Si","No"),"No")</f>
        <v>No</v>
      </c>
      <c r="I61" s="133">
        <f>IF(SUM($I$56:$I60)&gt;0,0,IF($H$55&gt;=G61,E61,0))</f>
        <v>0</v>
      </c>
      <c r="J61" s="184"/>
      <c r="K61" s="411" t="s">
        <v>878</v>
      </c>
      <c r="L61" s="412" t="s">
        <v>878</v>
      </c>
    </row>
    <row r="62" spans="1:12" ht="36.75" thickBot="1" x14ac:dyDescent="0.3">
      <c r="A62" s="222" t="s">
        <v>56</v>
      </c>
      <c r="B62" s="171" t="s">
        <v>468</v>
      </c>
      <c r="C62" s="117" t="s">
        <v>455</v>
      </c>
      <c r="D62" s="66" t="s">
        <v>41</v>
      </c>
      <c r="E62" s="207">
        <v>4</v>
      </c>
      <c r="F62" s="67" t="s">
        <v>37</v>
      </c>
      <c r="G62" s="70">
        <v>1</v>
      </c>
      <c r="H62" s="136" t="str">
        <f>IF(SUM($I$56:$I61)=0,IF(H$55=G62,"Si","No"),"No")</f>
        <v>No</v>
      </c>
      <c r="I62" s="132">
        <f>IF(SUM($I$56:$I61)&gt;0,0,IF($H$55&gt;=G62,E62,0))</f>
        <v>0</v>
      </c>
      <c r="J62" s="183"/>
      <c r="K62" s="409" t="s">
        <v>878</v>
      </c>
      <c r="L62" s="410" t="s">
        <v>878</v>
      </c>
    </row>
    <row r="63" spans="1:12" ht="45.75" thickBot="1" x14ac:dyDescent="0.3">
      <c r="A63" s="222" t="s">
        <v>56</v>
      </c>
      <c r="B63" s="173" t="s">
        <v>469</v>
      </c>
      <c r="C63" s="118" t="s">
        <v>857</v>
      </c>
      <c r="D63" s="68" t="s">
        <v>858</v>
      </c>
      <c r="E63" s="208">
        <v>2</v>
      </c>
      <c r="F63" s="69" t="s">
        <v>842</v>
      </c>
      <c r="G63" s="71">
        <v>2</v>
      </c>
      <c r="H63" s="137" t="str">
        <f>IF(Innovacion!F37,"Si","No")</f>
        <v>No</v>
      </c>
      <c r="I63" s="133">
        <f>IF(H63=Listas!$A$3,E63,0)</f>
        <v>0</v>
      </c>
      <c r="J63" s="184"/>
      <c r="K63" s="411" t="s">
        <v>879</v>
      </c>
      <c r="L63" s="412" t="s">
        <v>879</v>
      </c>
    </row>
    <row r="64" spans="1:12" ht="60.75" thickBot="1" x14ac:dyDescent="0.3">
      <c r="A64" s="222" t="s">
        <v>55</v>
      </c>
      <c r="B64" s="455" t="s">
        <v>470</v>
      </c>
      <c r="C64" s="457" t="s">
        <v>42</v>
      </c>
      <c r="D64" s="459" t="s">
        <v>859</v>
      </c>
      <c r="E64" s="206">
        <v>10</v>
      </c>
      <c r="F64" s="64" t="s">
        <v>334</v>
      </c>
      <c r="G64" s="65"/>
      <c r="H64" s="139">
        <f>Necesidades!D10</f>
        <v>0</v>
      </c>
      <c r="I64" s="131">
        <f>IF(SUM(I65:I69)&gt;E64,E64,SUM(I65:I69))</f>
        <v>0</v>
      </c>
      <c r="J64" s="170" t="s">
        <v>798</v>
      </c>
      <c r="K64" s="407" t="s">
        <v>876</v>
      </c>
      <c r="L64" s="408" t="s">
        <v>877</v>
      </c>
    </row>
    <row r="65" spans="1:12" ht="36.75" thickBot="1" x14ac:dyDescent="0.3">
      <c r="A65" s="222" t="s">
        <v>56</v>
      </c>
      <c r="B65" s="456" t="s">
        <v>471</v>
      </c>
      <c r="C65" s="458" t="s">
        <v>456</v>
      </c>
      <c r="D65" s="460" t="s">
        <v>43</v>
      </c>
      <c r="E65" s="207">
        <v>10</v>
      </c>
      <c r="F65" s="67" t="s">
        <v>37</v>
      </c>
      <c r="G65" s="70">
        <v>5</v>
      </c>
      <c r="H65" s="136" t="str">
        <f>IF(H$64&gt;G65,"Si","No")</f>
        <v>No</v>
      </c>
      <c r="I65" s="132">
        <f>IF($H$64&gt;=G65,E65,0)</f>
        <v>0</v>
      </c>
      <c r="J65" s="183"/>
      <c r="K65" s="409" t="s">
        <v>880</v>
      </c>
      <c r="L65" s="410" t="s">
        <v>880</v>
      </c>
    </row>
    <row r="66" spans="1:12" ht="36.75" thickBot="1" x14ac:dyDescent="0.3">
      <c r="A66" s="222" t="s">
        <v>56</v>
      </c>
      <c r="B66" s="173" t="s">
        <v>472</v>
      </c>
      <c r="C66" s="118" t="s">
        <v>457</v>
      </c>
      <c r="D66" s="68" t="s">
        <v>43</v>
      </c>
      <c r="E66" s="208">
        <v>9</v>
      </c>
      <c r="F66" s="69" t="s">
        <v>37</v>
      </c>
      <c r="G66" s="71">
        <v>4</v>
      </c>
      <c r="H66" s="137" t="str">
        <f t="shared" ref="H66:H68" si="17">IF(H$64=G66,"Si","No")</f>
        <v>No</v>
      </c>
      <c r="I66" s="133">
        <f>IF(SUM($I$65:$I65)&gt;0,0,IF($H$64&gt;=G66,E66,0))</f>
        <v>0</v>
      </c>
      <c r="J66" s="184"/>
      <c r="K66" s="411" t="s">
        <v>880</v>
      </c>
      <c r="L66" s="412" t="s">
        <v>880</v>
      </c>
    </row>
    <row r="67" spans="1:12" ht="36.75" thickBot="1" x14ac:dyDescent="0.3">
      <c r="A67" s="222" t="s">
        <v>56</v>
      </c>
      <c r="B67" s="171" t="s">
        <v>473</v>
      </c>
      <c r="C67" s="117" t="s">
        <v>458</v>
      </c>
      <c r="D67" s="66" t="s">
        <v>43</v>
      </c>
      <c r="E67" s="207">
        <v>8</v>
      </c>
      <c r="F67" s="67" t="s">
        <v>37</v>
      </c>
      <c r="G67" s="70">
        <v>3</v>
      </c>
      <c r="H67" s="136" t="str">
        <f t="shared" si="17"/>
        <v>No</v>
      </c>
      <c r="I67" s="132">
        <f>IF(SUM($I$65:$I66)&gt;0,0,IF($H$64&gt;=G67,E67,0))</f>
        <v>0</v>
      </c>
      <c r="J67" s="183"/>
      <c r="K67" s="409" t="s">
        <v>880</v>
      </c>
      <c r="L67" s="410" t="s">
        <v>880</v>
      </c>
    </row>
    <row r="68" spans="1:12" ht="36.75" thickBot="1" x14ac:dyDescent="0.3">
      <c r="A68" s="222" t="s">
        <v>56</v>
      </c>
      <c r="B68" s="173" t="s">
        <v>474</v>
      </c>
      <c r="C68" s="118" t="s">
        <v>459</v>
      </c>
      <c r="D68" s="68" t="s">
        <v>43</v>
      </c>
      <c r="E68" s="208">
        <v>7</v>
      </c>
      <c r="F68" s="69" t="s">
        <v>37</v>
      </c>
      <c r="G68" s="71">
        <v>2</v>
      </c>
      <c r="H68" s="137" t="str">
        <f t="shared" si="17"/>
        <v>No</v>
      </c>
      <c r="I68" s="133">
        <f>IF(SUM($I$65:$I67)&gt;0,0,IF($H$64&gt;=G68,E68,0))</f>
        <v>0</v>
      </c>
      <c r="J68" s="184"/>
      <c r="K68" s="411" t="s">
        <v>880</v>
      </c>
      <c r="L68" s="412" t="s">
        <v>880</v>
      </c>
    </row>
    <row r="69" spans="1:12" ht="36.75" thickBot="1" x14ac:dyDescent="0.3">
      <c r="A69" s="222" t="s">
        <v>56</v>
      </c>
      <c r="B69" s="176" t="s">
        <v>475</v>
      </c>
      <c r="C69" s="177" t="s">
        <v>460</v>
      </c>
      <c r="D69" s="178" t="s">
        <v>43</v>
      </c>
      <c r="E69" s="209">
        <v>6</v>
      </c>
      <c r="F69" s="179" t="s">
        <v>37</v>
      </c>
      <c r="G69" s="180">
        <v>1</v>
      </c>
      <c r="H69" s="253" t="str">
        <f>IF(H$64=G69,"Si","No")</f>
        <v>No</v>
      </c>
      <c r="I69" s="181">
        <f>IF(SUM($I$65:$I68)&gt;0,0,IF($H$64&gt;=G69,E69,0))</f>
        <v>0</v>
      </c>
      <c r="J69" s="185"/>
      <c r="K69" s="413" t="s">
        <v>880</v>
      </c>
      <c r="L69" s="414" t="s">
        <v>880</v>
      </c>
    </row>
  </sheetData>
  <sheetProtection algorithmName="SHA-512" hashValue="3gX0Y7qXNpB0eNRB8RoFj1RiOBvql1JBCdgHBwEucFqJO4a2Z1yVFIrL1PPnHBblhf3kZipi3u7GdFFB3KKeRA==" saltValue="AQ0oTzr/hw+Ch/AB7tCtsg==" spinCount="100000" sheet="1" autoFilter="0"/>
  <autoFilter ref="A12:L69" xr:uid="{00000000-0009-0000-0000-000000000000}"/>
  <mergeCells count="11">
    <mergeCell ref="D5:E5"/>
    <mergeCell ref="D7:F7"/>
    <mergeCell ref="H5:I5"/>
    <mergeCell ref="C8:F8"/>
    <mergeCell ref="C4:D4"/>
    <mergeCell ref="H6:I6"/>
    <mergeCell ref="B1:D1"/>
    <mergeCell ref="E4:F4"/>
    <mergeCell ref="C3:D3"/>
    <mergeCell ref="F3:I3"/>
    <mergeCell ref="C2:I2"/>
  </mergeCells>
  <pageMargins left="0.35433070866141736" right="0.15748031496062992" top="1.1417322834645669" bottom="0.78740157480314965" header="0.31496062992125984" footer="0.31496062992125984"/>
  <pageSetup paperSize="9" scale="56" fitToHeight="0" orientation="portrait" r:id="rId1"/>
  <headerFooter scaleWithDoc="0">
    <oddHeader>&amp;L&amp;G</oddHeader>
    <oddFooter>&amp;L&amp;"Eras Demi ITC,Normal"&amp;8&amp;G&amp;R&amp;8&amp;P/&amp;N</oddFooter>
  </headerFooter>
  <ignoredErrors>
    <ignoredError sqref="H36:I36" formula="1"/>
  </ignoredErrors>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Listas!$A$8:$A$9</xm:f>
          </x14:formula1>
          <xm:sqref>C9</xm:sqref>
        </x14:dataValidation>
        <x14:dataValidation type="list" allowBlank="1" showInputMessage="1" showErrorMessage="1" xr:uid="{00000000-0002-0000-0000-000001000000}">
          <x14:formula1>
            <xm:f>Listas!$A$23:$A$26</xm:f>
          </x14:formula1>
          <xm:sqref>C7</xm:sqref>
        </x14:dataValidation>
        <x14:dataValidation type="list" allowBlank="1" showInputMessage="1" showErrorMessage="1" xr:uid="{00000000-0002-0000-0000-000002000000}">
          <x14:formula1>
            <xm:f>Listas!$A$2:$A$3</xm:f>
          </x14:formula1>
          <xm:sqref>C10 H26 H52:H54 H47:H50 H19:H21 H15:H17 H35:H39 H28:H33 F10 H41:H45</xm:sqref>
        </x14:dataValidation>
        <x14:dataValidation type="list" allowBlank="1" showInputMessage="1" showErrorMessage="1" xr:uid="{00000000-0002-0000-0000-000003000000}">
          <x14:formula1>
            <xm:f>Listas!$A$52:$A$56</xm:f>
          </x14:formula1>
          <xm:sqref>C8:F8</xm:sqref>
        </x14:dataValidation>
        <x14:dataValidation type="list" allowBlank="1" showInputMessage="1" showErrorMessage="1" xr:uid="{00000000-0002-0000-0000-000004000000}">
          <x14:formula1>
            <xm:f>Listas!$A$11:$A$21</xm:f>
          </x14:formula1>
          <xm:sqref>C4:D4</xm:sqref>
        </x14:dataValidation>
        <x14:dataValidation type="date" allowBlank="1" showInputMessage="1" showErrorMessage="1" errorTitle="Fecha Fuera Convocatoria" error="Formato dd/mm/aaaa" xr:uid="{00000000-0002-0000-0000-000005000000}">
          <x14:formula1>
            <xm:f>Listas!A61</xm:f>
          </x14:formula1>
          <x14:formula2>
            <xm:f>Listas!A62</xm:f>
          </x14:formula2>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0BB7-3C10-44B7-A03C-C9509A81A349}">
  <sheetPr>
    <tabColor theme="0" tint="-0.14999847407452621"/>
    <pageSetUpPr fitToPage="1"/>
  </sheetPr>
  <dimension ref="A1:I70"/>
  <sheetViews>
    <sheetView topLeftCell="B1" zoomScaleNormal="100" zoomScaleSheetLayoutView="110" workbookViewId="0">
      <selection activeCell="M12" sqref="M12"/>
    </sheetView>
  </sheetViews>
  <sheetFormatPr baseColWidth="10" defaultColWidth="11.42578125" defaultRowHeight="15" x14ac:dyDescent="0.25"/>
  <cols>
    <col min="1" max="1" width="5.42578125" style="41" hidden="1" customWidth="1"/>
    <col min="2" max="2" width="8" style="5" customWidth="1"/>
    <col min="3" max="3" width="43.85546875" style="315" customWidth="1"/>
    <col min="4" max="4" width="32.42578125" style="393" customWidth="1"/>
    <col min="5" max="5" width="32.42578125" style="446" customWidth="1"/>
    <col min="6" max="6" width="7.28515625" style="316" hidden="1" customWidth="1"/>
    <col min="7" max="7" width="11.42578125" style="317" hidden="1" customWidth="1"/>
    <col min="8" max="8" width="6.7109375" customWidth="1"/>
    <col min="9" max="9" width="32" style="318" customWidth="1"/>
  </cols>
  <sheetData>
    <row r="1" spans="1:9" ht="24.75" customHeight="1" thickTop="1" thickBot="1" x14ac:dyDescent="0.4">
      <c r="A1" s="294"/>
      <c r="B1" s="534" t="str">
        <f>"SERVICIOS DE PROXIMIDAD  "&amp;LEFT(Baremo!C8,8)</f>
        <v xml:space="preserve">SERVICIOS DE PROXIMIDAD  Linea 1 </v>
      </c>
      <c r="C1" s="535"/>
      <c r="D1" s="535"/>
      <c r="E1" s="428"/>
      <c r="F1" s="295"/>
      <c r="G1" s="295"/>
      <c r="H1" s="295"/>
      <c r="I1" s="296" t="str">
        <f>Baremo!J1</f>
        <v xml:space="preserve">  GDR: JA07  Convocatoria: 2020</v>
      </c>
    </row>
    <row r="2" spans="1:9" ht="16.5" thickTop="1" thickBot="1" x14ac:dyDescent="0.3">
      <c r="A2" s="294"/>
      <c r="B2" s="394" t="str">
        <f>Baremo!B2</f>
        <v>Proyecto:</v>
      </c>
      <c r="C2" s="525" t="str">
        <f>IF(Baremo!C2:I2=0,"",Baremo!C2:I2)</f>
        <v/>
      </c>
      <c r="D2" s="525"/>
      <c r="E2" s="525"/>
      <c r="F2" s="525"/>
      <c r="G2" s="525"/>
      <c r="H2" s="395"/>
      <c r="I2" s="395"/>
    </row>
    <row r="3" spans="1:9" ht="16.5" thickTop="1" thickBot="1" x14ac:dyDescent="0.3">
      <c r="A3" s="294"/>
      <c r="B3" s="396" t="str">
        <f>Baremo!B3</f>
        <v>Promotor:</v>
      </c>
      <c r="C3" s="526" t="str">
        <f>IF(Baremo!C3:I3=0,"",Baremo!C3:I3)</f>
        <v/>
      </c>
      <c r="D3" s="526"/>
      <c r="E3" s="526"/>
      <c r="F3" s="526"/>
      <c r="G3" s="526"/>
      <c r="H3" s="397"/>
      <c r="I3" s="398"/>
    </row>
    <row r="4" spans="1:9" ht="16.5" thickTop="1" thickBot="1" x14ac:dyDescent="0.3">
      <c r="A4" s="294"/>
      <c r="B4" s="396" t="str">
        <f>Baremo!B4</f>
        <v>Municipio:</v>
      </c>
      <c r="C4" s="526" t="str">
        <f>IF(Baremo!C4:I4=0,"",Baremo!C4:I4)</f>
        <v/>
      </c>
      <c r="D4" s="526"/>
      <c r="E4" s="429"/>
      <c r="F4" s="400"/>
      <c r="G4" s="401"/>
      <c r="H4" s="400"/>
      <c r="I4" s="401"/>
    </row>
    <row r="5" spans="1:9" ht="16.5" thickTop="1" thickBot="1" x14ac:dyDescent="0.3">
      <c r="A5" s="294"/>
      <c r="B5" s="396" t="str">
        <f>Baremo!B5</f>
        <v>Fecha</v>
      </c>
      <c r="C5" s="485">
        <f>IF(Baremo!C5:I5=0,"",Baremo!C5:I5)</f>
        <v>44124</v>
      </c>
      <c r="D5" s="430"/>
      <c r="E5" s="431"/>
      <c r="F5" s="402"/>
      <c r="G5" s="402"/>
      <c r="H5" s="403"/>
      <c r="I5" s="402"/>
    </row>
    <row r="6" spans="1:9" ht="16.5" thickTop="1" thickBot="1" x14ac:dyDescent="0.3">
      <c r="A6" s="294"/>
      <c r="B6" s="396"/>
      <c r="C6" s="396"/>
      <c r="D6" s="430"/>
      <c r="E6" s="431"/>
      <c r="F6" s="402"/>
      <c r="G6" s="402"/>
      <c r="H6" s="403"/>
      <c r="I6" s="402"/>
    </row>
    <row r="7" spans="1:9" s="298" customFormat="1" ht="16.5" thickTop="1" thickBot="1" x14ac:dyDescent="0.3">
      <c r="A7" s="297" t="s">
        <v>228</v>
      </c>
      <c r="B7" s="404"/>
      <c r="C7" s="404"/>
      <c r="D7" s="432"/>
      <c r="E7" s="432"/>
      <c r="F7" s="404"/>
      <c r="G7" s="404"/>
      <c r="H7" s="404"/>
      <c r="I7" s="405"/>
    </row>
    <row r="8" spans="1:9" ht="18.75" x14ac:dyDescent="0.25">
      <c r="A8" s="274" t="s">
        <v>667</v>
      </c>
      <c r="B8" s="299" t="s">
        <v>899</v>
      </c>
      <c r="C8" s="300"/>
      <c r="D8" s="433"/>
      <c r="E8" s="352"/>
      <c r="F8" s="300"/>
      <c r="G8" s="301"/>
      <c r="H8" s="300"/>
      <c r="I8" s="302"/>
    </row>
    <row r="9" spans="1:9" ht="12.75" customHeight="1" thickBot="1" x14ac:dyDescent="0.3">
      <c r="A9" s="274"/>
      <c r="B9" s="303" t="s">
        <v>787</v>
      </c>
      <c r="C9" s="304"/>
      <c r="D9" s="434"/>
      <c r="E9" s="435"/>
      <c r="F9" s="305"/>
      <c r="G9" s="306"/>
      <c r="H9" s="307"/>
      <c r="I9" s="308"/>
    </row>
    <row r="10" spans="1:9" x14ac:dyDescent="0.25">
      <c r="A10" s="274" t="s">
        <v>667</v>
      </c>
      <c r="B10" s="527" t="s">
        <v>668</v>
      </c>
      <c r="C10" s="528"/>
      <c r="D10" s="528"/>
      <c r="E10" s="528"/>
      <c r="F10" s="529">
        <f>SUM(F12:F70)</f>
        <v>0</v>
      </c>
      <c r="G10" s="531" t="s">
        <v>44</v>
      </c>
      <c r="H10" s="521" t="s">
        <v>501</v>
      </c>
      <c r="I10" s="523" t="s">
        <v>500</v>
      </c>
    </row>
    <row r="11" spans="1:9" ht="15.75" thickBot="1" x14ac:dyDescent="0.3">
      <c r="A11" s="274" t="s">
        <v>667</v>
      </c>
      <c r="B11" s="426" t="s">
        <v>15</v>
      </c>
      <c r="C11" s="427" t="s">
        <v>665</v>
      </c>
      <c r="D11" s="533" t="s">
        <v>666</v>
      </c>
      <c r="E11" s="533"/>
      <c r="F11" s="530"/>
      <c r="G11" s="532"/>
      <c r="H11" s="522"/>
      <c r="I11" s="524"/>
    </row>
    <row r="12" spans="1:9" s="4" customFormat="1" ht="13.5" thickTop="1" x14ac:dyDescent="0.2">
      <c r="A12" s="274" t="s">
        <v>667</v>
      </c>
      <c r="B12" s="536">
        <v>1</v>
      </c>
      <c r="C12" s="538" t="s">
        <v>653</v>
      </c>
      <c r="D12" s="436" t="s">
        <v>672</v>
      </c>
      <c r="E12" s="437" t="s">
        <v>730</v>
      </c>
      <c r="F12" s="283">
        <f>IF(G12=Listas!$A$3,1,0)</f>
        <v>0</v>
      </c>
      <c r="G12" s="284" t="str">
        <f t="shared" ref="G12:G70" si="0">IF(I12&lt;&gt;"","Si","No")</f>
        <v>No</v>
      </c>
      <c r="H12" s="285" t="str">
        <f t="shared" ref="H12:H70" si="1">IF(G12="Si","X","")</f>
        <v/>
      </c>
      <c r="I12" s="278"/>
    </row>
    <row r="13" spans="1:9" s="4" customFormat="1" ht="12.75" x14ac:dyDescent="0.2">
      <c r="A13" s="274" t="s">
        <v>667</v>
      </c>
      <c r="B13" s="537"/>
      <c r="C13" s="520"/>
      <c r="D13" s="438" t="s">
        <v>673</v>
      </c>
      <c r="E13" s="439" t="s">
        <v>731</v>
      </c>
      <c r="F13" s="279">
        <f>IF(G13=Listas!$A$3,1,0)</f>
        <v>0</v>
      </c>
      <c r="G13" s="280" t="str">
        <f t="shared" si="0"/>
        <v>No</v>
      </c>
      <c r="H13" s="281" t="str">
        <f t="shared" si="1"/>
        <v/>
      </c>
      <c r="I13" s="282"/>
    </row>
    <row r="14" spans="1:9" s="4" customFormat="1" ht="12.75" x14ac:dyDescent="0.2">
      <c r="A14" s="274" t="s">
        <v>667</v>
      </c>
      <c r="B14" s="537"/>
      <c r="C14" s="520"/>
      <c r="D14" s="438" t="s">
        <v>674</v>
      </c>
      <c r="E14" s="439" t="s">
        <v>732</v>
      </c>
      <c r="F14" s="283">
        <f>IF(G14=Listas!$A$3,1,0)</f>
        <v>0</v>
      </c>
      <c r="G14" s="284" t="str">
        <f t="shared" si="0"/>
        <v>No</v>
      </c>
      <c r="H14" s="285" t="str">
        <f t="shared" si="1"/>
        <v/>
      </c>
      <c r="I14" s="282"/>
    </row>
    <row r="15" spans="1:9" s="4" customFormat="1" ht="12.75" x14ac:dyDescent="0.2">
      <c r="A15" s="274" t="s">
        <v>667</v>
      </c>
      <c r="B15" s="537"/>
      <c r="C15" s="520"/>
      <c r="D15" s="438" t="s">
        <v>675</v>
      </c>
      <c r="E15" s="439" t="s">
        <v>733</v>
      </c>
      <c r="F15" s="279">
        <f>IF(G15=Listas!$A$3,1,0)</f>
        <v>0</v>
      </c>
      <c r="G15" s="280" t="str">
        <f t="shared" si="0"/>
        <v>No</v>
      </c>
      <c r="H15" s="281" t="str">
        <f t="shared" si="1"/>
        <v/>
      </c>
      <c r="I15" s="282"/>
    </row>
    <row r="16" spans="1:9" s="4" customFormat="1" ht="22.5" x14ac:dyDescent="0.2">
      <c r="A16" s="274" t="s">
        <v>667</v>
      </c>
      <c r="B16" s="537"/>
      <c r="C16" s="520"/>
      <c r="D16" s="440" t="s">
        <v>676</v>
      </c>
      <c r="E16" s="441" t="s">
        <v>734</v>
      </c>
      <c r="F16" s="283">
        <f>IF(G16=Listas!$A$3,1,0)</f>
        <v>0</v>
      </c>
      <c r="G16" s="284" t="str">
        <f t="shared" si="0"/>
        <v>No</v>
      </c>
      <c r="H16" s="285" t="str">
        <f t="shared" si="1"/>
        <v/>
      </c>
      <c r="I16" s="282"/>
    </row>
    <row r="17" spans="1:9" s="4" customFormat="1" ht="12.75" x14ac:dyDescent="0.2">
      <c r="A17" s="274" t="s">
        <v>667</v>
      </c>
      <c r="B17" s="514">
        <v>2</v>
      </c>
      <c r="C17" s="517" t="s">
        <v>664</v>
      </c>
      <c r="D17" s="479" t="s">
        <v>677</v>
      </c>
      <c r="E17" s="480" t="s">
        <v>735</v>
      </c>
      <c r="F17" s="279">
        <f>IF(G17=Listas!$A$3,1,0)</f>
        <v>0</v>
      </c>
      <c r="G17" s="280" t="str">
        <f t="shared" si="0"/>
        <v>No</v>
      </c>
      <c r="H17" s="281" t="str">
        <f t="shared" si="1"/>
        <v/>
      </c>
      <c r="I17" s="282"/>
    </row>
    <row r="18" spans="1:9" s="4" customFormat="1" ht="12.75" x14ac:dyDescent="0.2">
      <c r="A18" s="274" t="s">
        <v>667</v>
      </c>
      <c r="B18" s="514"/>
      <c r="C18" s="517"/>
      <c r="D18" s="481" t="s">
        <v>678</v>
      </c>
      <c r="E18" s="482" t="s">
        <v>736</v>
      </c>
      <c r="F18" s="283">
        <f>IF(G18=Listas!$A$3,1,0)</f>
        <v>0</v>
      </c>
      <c r="G18" s="284" t="str">
        <f t="shared" si="0"/>
        <v>No</v>
      </c>
      <c r="H18" s="285" t="str">
        <f t="shared" si="1"/>
        <v/>
      </c>
      <c r="I18" s="282"/>
    </row>
    <row r="19" spans="1:9" s="4" customFormat="1" ht="12.75" x14ac:dyDescent="0.2">
      <c r="A19" s="274" t="s">
        <v>667</v>
      </c>
      <c r="B19" s="514"/>
      <c r="C19" s="517"/>
      <c r="D19" s="481" t="s">
        <v>679</v>
      </c>
      <c r="E19" s="482" t="s">
        <v>737</v>
      </c>
      <c r="F19" s="279">
        <f>IF(G19=Listas!$A$3,1,0)</f>
        <v>0</v>
      </c>
      <c r="G19" s="280" t="str">
        <f t="shared" si="0"/>
        <v>No</v>
      </c>
      <c r="H19" s="281" t="str">
        <f t="shared" si="1"/>
        <v/>
      </c>
      <c r="I19" s="282"/>
    </row>
    <row r="20" spans="1:9" s="4" customFormat="1" ht="12.75" x14ac:dyDescent="0.2">
      <c r="A20" s="274" t="s">
        <v>667</v>
      </c>
      <c r="B20" s="514"/>
      <c r="C20" s="517"/>
      <c r="D20" s="481" t="s">
        <v>680</v>
      </c>
      <c r="E20" s="482" t="s">
        <v>738</v>
      </c>
      <c r="F20" s="283">
        <f>IF(G20=Listas!$A$3,1,0)</f>
        <v>0</v>
      </c>
      <c r="G20" s="284" t="str">
        <f t="shared" si="0"/>
        <v>No</v>
      </c>
      <c r="H20" s="285" t="str">
        <f t="shared" si="1"/>
        <v/>
      </c>
      <c r="I20" s="282"/>
    </row>
    <row r="21" spans="1:9" s="4" customFormat="1" ht="12.75" x14ac:dyDescent="0.2">
      <c r="A21" s="274" t="s">
        <v>667</v>
      </c>
      <c r="B21" s="514"/>
      <c r="C21" s="517"/>
      <c r="D21" s="483" t="s">
        <v>681</v>
      </c>
      <c r="E21" s="484" t="s">
        <v>25</v>
      </c>
      <c r="F21" s="279">
        <f>IF(G21=Listas!$A$3,1,0)</f>
        <v>0</v>
      </c>
      <c r="G21" s="280" t="str">
        <f t="shared" si="0"/>
        <v>No</v>
      </c>
      <c r="H21" s="281" t="str">
        <f t="shared" si="1"/>
        <v/>
      </c>
      <c r="I21" s="282"/>
    </row>
    <row r="22" spans="1:9" s="4" customFormat="1" ht="12.75" x14ac:dyDescent="0.2">
      <c r="A22" s="274" t="s">
        <v>667</v>
      </c>
      <c r="B22" s="519">
        <v>3</v>
      </c>
      <c r="C22" s="520" t="s">
        <v>663</v>
      </c>
      <c r="D22" s="442" t="s">
        <v>682</v>
      </c>
      <c r="E22" s="443" t="s">
        <v>739</v>
      </c>
      <c r="F22" s="283">
        <f>IF(G22=Listas!$A$3,1,0)</f>
        <v>0</v>
      </c>
      <c r="G22" s="284" t="str">
        <f t="shared" si="0"/>
        <v>No</v>
      </c>
      <c r="H22" s="285" t="str">
        <f t="shared" si="1"/>
        <v/>
      </c>
      <c r="I22" s="282"/>
    </row>
    <row r="23" spans="1:9" s="4" customFormat="1" ht="12.75" x14ac:dyDescent="0.2">
      <c r="A23" s="274" t="s">
        <v>667</v>
      </c>
      <c r="B23" s="519"/>
      <c r="C23" s="520"/>
      <c r="D23" s="438" t="s">
        <v>683</v>
      </c>
      <c r="E23" s="439" t="s">
        <v>740</v>
      </c>
      <c r="F23" s="279">
        <f>IF(G23=Listas!$A$3,1,0)</f>
        <v>0</v>
      </c>
      <c r="G23" s="280" t="str">
        <f t="shared" si="0"/>
        <v>No</v>
      </c>
      <c r="H23" s="281" t="str">
        <f t="shared" si="1"/>
        <v/>
      </c>
      <c r="I23" s="282"/>
    </row>
    <row r="24" spans="1:9" s="4" customFormat="1" ht="22.5" x14ac:dyDescent="0.2">
      <c r="A24" s="274" t="s">
        <v>667</v>
      </c>
      <c r="B24" s="519"/>
      <c r="C24" s="520"/>
      <c r="D24" s="438" t="s">
        <v>684</v>
      </c>
      <c r="E24" s="439" t="s">
        <v>741</v>
      </c>
      <c r="F24" s="283">
        <f>IF(G24=Listas!$A$3,1,0)</f>
        <v>0</v>
      </c>
      <c r="G24" s="284" t="str">
        <f t="shared" si="0"/>
        <v>No</v>
      </c>
      <c r="H24" s="285" t="str">
        <f t="shared" si="1"/>
        <v/>
      </c>
      <c r="I24" s="282"/>
    </row>
    <row r="25" spans="1:9" s="4" customFormat="1" ht="22.5" x14ac:dyDescent="0.2">
      <c r="A25" s="274" t="s">
        <v>667</v>
      </c>
      <c r="B25" s="519"/>
      <c r="C25" s="520"/>
      <c r="D25" s="440" t="s">
        <v>685</v>
      </c>
      <c r="E25" s="441" t="s">
        <v>25</v>
      </c>
      <c r="F25" s="279">
        <f>IF(G25=Listas!$A$3,1,0)</f>
        <v>0</v>
      </c>
      <c r="G25" s="280" t="str">
        <f t="shared" si="0"/>
        <v>No</v>
      </c>
      <c r="H25" s="281" t="str">
        <f t="shared" si="1"/>
        <v/>
      </c>
      <c r="I25" s="282"/>
    </row>
    <row r="26" spans="1:9" s="4" customFormat="1" ht="12.75" x14ac:dyDescent="0.2">
      <c r="A26" s="274" t="s">
        <v>667</v>
      </c>
      <c r="B26" s="514">
        <v>4</v>
      </c>
      <c r="C26" s="517" t="s">
        <v>662</v>
      </c>
      <c r="D26" s="479" t="s">
        <v>686</v>
      </c>
      <c r="E26" s="480" t="s">
        <v>742</v>
      </c>
      <c r="F26" s="283">
        <f>IF(G26=Listas!$A$3,1,0)</f>
        <v>0</v>
      </c>
      <c r="G26" s="284" t="str">
        <f t="shared" si="0"/>
        <v>No</v>
      </c>
      <c r="H26" s="285" t="str">
        <f t="shared" si="1"/>
        <v/>
      </c>
      <c r="I26" s="282"/>
    </row>
    <row r="27" spans="1:9" s="4" customFormat="1" ht="12.75" x14ac:dyDescent="0.2">
      <c r="A27" s="274" t="s">
        <v>667</v>
      </c>
      <c r="B27" s="514"/>
      <c r="C27" s="517"/>
      <c r="D27" s="481" t="s">
        <v>687</v>
      </c>
      <c r="E27" s="482" t="s">
        <v>743</v>
      </c>
      <c r="F27" s="279">
        <f>IF(G27=Listas!$A$3,1,0)</f>
        <v>0</v>
      </c>
      <c r="G27" s="280" t="str">
        <f t="shared" si="0"/>
        <v>No</v>
      </c>
      <c r="H27" s="281" t="str">
        <f t="shared" si="1"/>
        <v/>
      </c>
      <c r="I27" s="282"/>
    </row>
    <row r="28" spans="1:9" s="4" customFormat="1" ht="12.75" x14ac:dyDescent="0.2">
      <c r="A28" s="274" t="s">
        <v>667</v>
      </c>
      <c r="B28" s="514"/>
      <c r="C28" s="517"/>
      <c r="D28" s="483" t="s">
        <v>688</v>
      </c>
      <c r="E28" s="484" t="s">
        <v>25</v>
      </c>
      <c r="F28" s="283">
        <f>IF(G28=Listas!$A$3,1,0)</f>
        <v>0</v>
      </c>
      <c r="G28" s="284" t="str">
        <f t="shared" si="0"/>
        <v>No</v>
      </c>
      <c r="H28" s="285" t="str">
        <f t="shared" si="1"/>
        <v/>
      </c>
      <c r="I28" s="282"/>
    </row>
    <row r="29" spans="1:9" s="4" customFormat="1" ht="12.75" x14ac:dyDescent="0.2">
      <c r="A29" s="274" t="s">
        <v>667</v>
      </c>
      <c r="B29" s="519">
        <v>5</v>
      </c>
      <c r="C29" s="520" t="s">
        <v>661</v>
      </c>
      <c r="D29" s="442" t="s">
        <v>689</v>
      </c>
      <c r="E29" s="443" t="s">
        <v>744</v>
      </c>
      <c r="F29" s="279">
        <f>IF(G29=Listas!$A$3,1,0)</f>
        <v>0</v>
      </c>
      <c r="G29" s="280" t="str">
        <f t="shared" si="0"/>
        <v>No</v>
      </c>
      <c r="H29" s="281" t="str">
        <f t="shared" si="1"/>
        <v/>
      </c>
      <c r="I29" s="282"/>
    </row>
    <row r="30" spans="1:9" s="4" customFormat="1" ht="12.75" x14ac:dyDescent="0.2">
      <c r="A30" s="274" t="s">
        <v>667</v>
      </c>
      <c r="B30" s="519"/>
      <c r="C30" s="520"/>
      <c r="D30" s="438" t="s">
        <v>690</v>
      </c>
      <c r="E30" s="439" t="s">
        <v>745</v>
      </c>
      <c r="F30" s="283">
        <f>IF(G30=Listas!$A$3,1,0)</f>
        <v>0</v>
      </c>
      <c r="G30" s="284" t="str">
        <f t="shared" si="0"/>
        <v>No</v>
      </c>
      <c r="H30" s="285" t="str">
        <f t="shared" si="1"/>
        <v/>
      </c>
      <c r="I30" s="282"/>
    </row>
    <row r="31" spans="1:9" s="4" customFormat="1" ht="12.75" x14ac:dyDescent="0.2">
      <c r="A31" s="274" t="s">
        <v>667</v>
      </c>
      <c r="B31" s="519"/>
      <c r="C31" s="520"/>
      <c r="D31" s="438" t="s">
        <v>691</v>
      </c>
      <c r="E31" s="439" t="s">
        <v>746</v>
      </c>
      <c r="F31" s="279">
        <f>IF(G31=Listas!$A$3,1,0)</f>
        <v>0</v>
      </c>
      <c r="G31" s="280" t="str">
        <f t="shared" si="0"/>
        <v>No</v>
      </c>
      <c r="H31" s="281" t="str">
        <f t="shared" si="1"/>
        <v/>
      </c>
      <c r="I31" s="282"/>
    </row>
    <row r="32" spans="1:9" s="4" customFormat="1" ht="12.75" x14ac:dyDescent="0.2">
      <c r="A32" s="274" t="s">
        <v>667</v>
      </c>
      <c r="B32" s="519"/>
      <c r="C32" s="520"/>
      <c r="D32" s="438" t="s">
        <v>692</v>
      </c>
      <c r="E32" s="439" t="s">
        <v>747</v>
      </c>
      <c r="F32" s="283">
        <f>IF(G32=Listas!$A$3,1,0)</f>
        <v>0</v>
      </c>
      <c r="G32" s="284" t="str">
        <f t="shared" si="0"/>
        <v>No</v>
      </c>
      <c r="H32" s="285" t="str">
        <f t="shared" si="1"/>
        <v/>
      </c>
      <c r="I32" s="282"/>
    </row>
    <row r="33" spans="1:9" s="4" customFormat="1" ht="12.75" x14ac:dyDescent="0.2">
      <c r="A33" s="274" t="s">
        <v>667</v>
      </c>
      <c r="B33" s="519"/>
      <c r="C33" s="520"/>
      <c r="D33" s="440" t="s">
        <v>693</v>
      </c>
      <c r="E33" s="441" t="s">
        <v>25</v>
      </c>
      <c r="F33" s="279">
        <f>IF(G33=Listas!$A$3,1,0)</f>
        <v>0</v>
      </c>
      <c r="G33" s="280" t="str">
        <f t="shared" si="0"/>
        <v>No</v>
      </c>
      <c r="H33" s="281" t="str">
        <f t="shared" si="1"/>
        <v/>
      </c>
      <c r="I33" s="282"/>
    </row>
    <row r="34" spans="1:9" s="4" customFormat="1" ht="12.75" x14ac:dyDescent="0.2">
      <c r="A34" s="274" t="s">
        <v>667</v>
      </c>
      <c r="B34" s="514">
        <v>6</v>
      </c>
      <c r="C34" s="517" t="s">
        <v>660</v>
      </c>
      <c r="D34" s="479" t="s">
        <v>694</v>
      </c>
      <c r="E34" s="480" t="s">
        <v>748</v>
      </c>
      <c r="F34" s="283">
        <f>IF(G34=Listas!$A$3,1,0)</f>
        <v>0</v>
      </c>
      <c r="G34" s="284" t="str">
        <f t="shared" si="0"/>
        <v>No</v>
      </c>
      <c r="H34" s="285" t="str">
        <f t="shared" si="1"/>
        <v/>
      </c>
      <c r="I34" s="282"/>
    </row>
    <row r="35" spans="1:9" s="4" customFormat="1" ht="12.75" x14ac:dyDescent="0.2">
      <c r="A35" s="274" t="s">
        <v>667</v>
      </c>
      <c r="B35" s="514"/>
      <c r="C35" s="517"/>
      <c r="D35" s="481" t="s">
        <v>695</v>
      </c>
      <c r="E35" s="482" t="s">
        <v>749</v>
      </c>
      <c r="F35" s="279">
        <f>IF(G35=Listas!$A$3,1,0)</f>
        <v>0</v>
      </c>
      <c r="G35" s="280" t="str">
        <f t="shared" si="0"/>
        <v>No</v>
      </c>
      <c r="H35" s="281" t="str">
        <f t="shared" si="1"/>
        <v/>
      </c>
      <c r="I35" s="282"/>
    </row>
    <row r="36" spans="1:9" s="4" customFormat="1" ht="12.75" x14ac:dyDescent="0.2">
      <c r="A36" s="274" t="s">
        <v>667</v>
      </c>
      <c r="B36" s="514"/>
      <c r="C36" s="518"/>
      <c r="D36" s="481" t="s">
        <v>696</v>
      </c>
      <c r="E36" s="482" t="s">
        <v>25</v>
      </c>
      <c r="F36" s="286">
        <f>IF(G36=Listas!$A$3,1,0)</f>
        <v>0</v>
      </c>
      <c r="G36" s="287" t="str">
        <f t="shared" si="0"/>
        <v>No</v>
      </c>
      <c r="H36" s="288" t="str">
        <f t="shared" si="1"/>
        <v/>
      </c>
      <c r="I36" s="289"/>
    </row>
    <row r="37" spans="1:9" s="4" customFormat="1" ht="12.75" x14ac:dyDescent="0.2">
      <c r="A37" s="274" t="s">
        <v>667</v>
      </c>
      <c r="B37" s="519">
        <v>7</v>
      </c>
      <c r="C37" s="520" t="s">
        <v>659</v>
      </c>
      <c r="D37" s="442" t="s">
        <v>697</v>
      </c>
      <c r="E37" s="443" t="s">
        <v>750</v>
      </c>
      <c r="F37" s="279">
        <f>IF(G37=Listas!$A$3,1,0)</f>
        <v>0</v>
      </c>
      <c r="G37" s="280" t="str">
        <f t="shared" si="0"/>
        <v>No</v>
      </c>
      <c r="H37" s="281" t="str">
        <f t="shared" si="1"/>
        <v/>
      </c>
      <c r="I37" s="282"/>
    </row>
    <row r="38" spans="1:9" s="4" customFormat="1" ht="12.75" x14ac:dyDescent="0.2">
      <c r="A38" s="274" t="s">
        <v>667</v>
      </c>
      <c r="B38" s="519"/>
      <c r="C38" s="520"/>
      <c r="D38" s="438" t="s">
        <v>698</v>
      </c>
      <c r="E38" s="439" t="s">
        <v>751</v>
      </c>
      <c r="F38" s="283">
        <f>IF(G38=Listas!$A$3,1,0)</f>
        <v>0</v>
      </c>
      <c r="G38" s="284" t="str">
        <f t="shared" si="0"/>
        <v>No</v>
      </c>
      <c r="H38" s="285" t="str">
        <f t="shared" si="1"/>
        <v/>
      </c>
      <c r="I38" s="282"/>
    </row>
    <row r="39" spans="1:9" s="4" customFormat="1" ht="12.75" x14ac:dyDescent="0.2">
      <c r="A39" s="274" t="s">
        <v>667</v>
      </c>
      <c r="B39" s="519"/>
      <c r="C39" s="520"/>
      <c r="D39" s="440" t="s">
        <v>699</v>
      </c>
      <c r="E39" s="441" t="s">
        <v>752</v>
      </c>
      <c r="F39" s="279">
        <f>IF(G39=Listas!$A$3,1,0)</f>
        <v>0</v>
      </c>
      <c r="G39" s="280" t="str">
        <f t="shared" si="0"/>
        <v>No</v>
      </c>
      <c r="H39" s="281" t="str">
        <f t="shared" si="1"/>
        <v/>
      </c>
      <c r="I39" s="282"/>
    </row>
    <row r="40" spans="1:9" s="4" customFormat="1" ht="12.75" x14ac:dyDescent="0.2">
      <c r="A40" s="274" t="s">
        <v>667</v>
      </c>
      <c r="B40" s="514">
        <v>8</v>
      </c>
      <c r="C40" s="516" t="s">
        <v>658</v>
      </c>
      <c r="D40" s="481" t="s">
        <v>700</v>
      </c>
      <c r="E40" s="482" t="s">
        <v>753</v>
      </c>
      <c r="F40" s="275">
        <f>IF(G40=Listas!$A$3,1,0)</f>
        <v>0</v>
      </c>
      <c r="G40" s="276" t="str">
        <f t="shared" si="0"/>
        <v>No</v>
      </c>
      <c r="H40" s="277" t="str">
        <f t="shared" si="1"/>
        <v/>
      </c>
      <c r="I40" s="278"/>
    </row>
    <row r="41" spans="1:9" s="4" customFormat="1" ht="12.75" x14ac:dyDescent="0.2">
      <c r="A41" s="274" t="s">
        <v>667</v>
      </c>
      <c r="B41" s="514"/>
      <c r="C41" s="517"/>
      <c r="D41" s="481" t="s">
        <v>701</v>
      </c>
      <c r="E41" s="482" t="s">
        <v>754</v>
      </c>
      <c r="F41" s="279">
        <f>IF(G41=Listas!$A$3,1,0)</f>
        <v>0</v>
      </c>
      <c r="G41" s="280" t="str">
        <f t="shared" si="0"/>
        <v>No</v>
      </c>
      <c r="H41" s="281" t="str">
        <f t="shared" si="1"/>
        <v/>
      </c>
      <c r="I41" s="282"/>
    </row>
    <row r="42" spans="1:9" s="4" customFormat="1" ht="12.75" x14ac:dyDescent="0.2">
      <c r="A42" s="274" t="s">
        <v>667</v>
      </c>
      <c r="B42" s="514"/>
      <c r="C42" s="517"/>
      <c r="D42" s="481" t="s">
        <v>702</v>
      </c>
      <c r="E42" s="482" t="s">
        <v>755</v>
      </c>
      <c r="F42" s="283">
        <f>IF(G42=Listas!$A$3,1,0)</f>
        <v>0</v>
      </c>
      <c r="G42" s="284" t="str">
        <f t="shared" si="0"/>
        <v>No</v>
      </c>
      <c r="H42" s="285" t="str">
        <f t="shared" si="1"/>
        <v/>
      </c>
      <c r="I42" s="282"/>
    </row>
    <row r="43" spans="1:9" s="4" customFormat="1" ht="12.75" x14ac:dyDescent="0.2">
      <c r="A43" s="274" t="s">
        <v>667</v>
      </c>
      <c r="B43" s="514"/>
      <c r="C43" s="517"/>
      <c r="D43" s="481" t="s">
        <v>703</v>
      </c>
      <c r="E43" s="482" t="s">
        <v>756</v>
      </c>
      <c r="F43" s="279">
        <f>IF(G43=Listas!$A$3,1,0)</f>
        <v>0</v>
      </c>
      <c r="G43" s="280" t="str">
        <f t="shared" si="0"/>
        <v>No</v>
      </c>
      <c r="H43" s="281" t="str">
        <f t="shared" si="1"/>
        <v/>
      </c>
      <c r="I43" s="282"/>
    </row>
    <row r="44" spans="1:9" s="4" customFormat="1" ht="22.5" x14ac:dyDescent="0.2">
      <c r="A44" s="274" t="s">
        <v>667</v>
      </c>
      <c r="B44" s="514"/>
      <c r="C44" s="517"/>
      <c r="D44" s="481" t="s">
        <v>704</v>
      </c>
      <c r="E44" s="482" t="s">
        <v>757</v>
      </c>
      <c r="F44" s="283">
        <f>IF(G44=Listas!$A$3,1,0)</f>
        <v>0</v>
      </c>
      <c r="G44" s="284" t="str">
        <f t="shared" si="0"/>
        <v>No</v>
      </c>
      <c r="H44" s="285" t="str">
        <f t="shared" si="1"/>
        <v/>
      </c>
      <c r="I44" s="282"/>
    </row>
    <row r="45" spans="1:9" s="4" customFormat="1" ht="12.75" x14ac:dyDescent="0.2">
      <c r="A45" s="274" t="s">
        <v>667</v>
      </c>
      <c r="B45" s="514"/>
      <c r="C45" s="518"/>
      <c r="D45" s="481" t="s">
        <v>705</v>
      </c>
      <c r="E45" s="482" t="s">
        <v>758</v>
      </c>
      <c r="F45" s="309">
        <f>IF(G45=Listas!$A$3,1,0)</f>
        <v>0</v>
      </c>
      <c r="G45" s="310" t="str">
        <f t="shared" si="0"/>
        <v>No</v>
      </c>
      <c r="H45" s="311" t="str">
        <f t="shared" si="1"/>
        <v/>
      </c>
      <c r="I45" s="289"/>
    </row>
    <row r="46" spans="1:9" s="4" customFormat="1" ht="12.75" x14ac:dyDescent="0.2">
      <c r="A46" s="274" t="s">
        <v>667</v>
      </c>
      <c r="B46" s="519">
        <v>9</v>
      </c>
      <c r="C46" s="520" t="s">
        <v>657</v>
      </c>
      <c r="D46" s="442" t="s">
        <v>706</v>
      </c>
      <c r="E46" s="443" t="s">
        <v>759</v>
      </c>
      <c r="F46" s="283">
        <f>IF(G46=Listas!$A$3,1,0)</f>
        <v>0</v>
      </c>
      <c r="G46" s="284" t="str">
        <f t="shared" si="0"/>
        <v>No</v>
      </c>
      <c r="H46" s="285" t="str">
        <f t="shared" si="1"/>
        <v/>
      </c>
      <c r="I46" s="282"/>
    </row>
    <row r="47" spans="1:9" s="4" customFormat="1" ht="12.75" x14ac:dyDescent="0.2">
      <c r="A47" s="274" t="s">
        <v>667</v>
      </c>
      <c r="B47" s="519"/>
      <c r="C47" s="520"/>
      <c r="D47" s="438" t="s">
        <v>707</v>
      </c>
      <c r="E47" s="439" t="s">
        <v>760</v>
      </c>
      <c r="F47" s="279">
        <f>IF(G47=Listas!$A$3,1,0)</f>
        <v>0</v>
      </c>
      <c r="G47" s="280" t="str">
        <f t="shared" si="0"/>
        <v>No</v>
      </c>
      <c r="H47" s="281" t="str">
        <f t="shared" si="1"/>
        <v/>
      </c>
      <c r="I47" s="282"/>
    </row>
    <row r="48" spans="1:9" s="4" customFormat="1" ht="22.5" x14ac:dyDescent="0.2">
      <c r="A48" s="274" t="s">
        <v>667</v>
      </c>
      <c r="B48" s="519"/>
      <c r="C48" s="520"/>
      <c r="D48" s="438" t="s">
        <v>708</v>
      </c>
      <c r="E48" s="439" t="s">
        <v>761</v>
      </c>
      <c r="F48" s="283">
        <f>IF(G48=Listas!$A$3,1,0)</f>
        <v>0</v>
      </c>
      <c r="G48" s="284" t="str">
        <f t="shared" si="0"/>
        <v>No</v>
      </c>
      <c r="H48" s="285" t="str">
        <f t="shared" si="1"/>
        <v/>
      </c>
      <c r="I48" s="282"/>
    </row>
    <row r="49" spans="1:9" s="4" customFormat="1" ht="12.75" x14ac:dyDescent="0.2">
      <c r="A49" s="274" t="s">
        <v>667</v>
      </c>
      <c r="B49" s="519"/>
      <c r="C49" s="520"/>
      <c r="D49" s="438" t="s">
        <v>709</v>
      </c>
      <c r="E49" s="439" t="s">
        <v>762</v>
      </c>
      <c r="F49" s="279">
        <f>IF(G49=Listas!$A$3,1,0)</f>
        <v>0</v>
      </c>
      <c r="G49" s="280" t="str">
        <f t="shared" si="0"/>
        <v>No</v>
      </c>
      <c r="H49" s="281" t="str">
        <f t="shared" si="1"/>
        <v/>
      </c>
      <c r="I49" s="282"/>
    </row>
    <row r="50" spans="1:9" s="4" customFormat="1" ht="12.75" x14ac:dyDescent="0.2">
      <c r="A50" s="274" t="s">
        <v>667</v>
      </c>
      <c r="B50" s="519"/>
      <c r="C50" s="520"/>
      <c r="D50" s="440" t="s">
        <v>710</v>
      </c>
      <c r="E50" s="441" t="s">
        <v>25</v>
      </c>
      <c r="F50" s="283">
        <f>IF(G50=Listas!$A$3,1,0)</f>
        <v>0</v>
      </c>
      <c r="G50" s="284" t="str">
        <f t="shared" si="0"/>
        <v>No</v>
      </c>
      <c r="H50" s="285" t="str">
        <f t="shared" si="1"/>
        <v/>
      </c>
      <c r="I50" s="282"/>
    </row>
    <row r="51" spans="1:9" s="4" customFormat="1" ht="12.75" x14ac:dyDescent="0.2">
      <c r="A51" s="274" t="s">
        <v>667</v>
      </c>
      <c r="B51" s="514">
        <v>10</v>
      </c>
      <c r="C51" s="516" t="s">
        <v>656</v>
      </c>
      <c r="D51" s="481" t="s">
        <v>711</v>
      </c>
      <c r="E51" s="482" t="s">
        <v>763</v>
      </c>
      <c r="F51" s="312">
        <f>IF(G51=Listas!$A$3,1,0)</f>
        <v>0</v>
      </c>
      <c r="G51" s="313" t="str">
        <f t="shared" si="0"/>
        <v>No</v>
      </c>
      <c r="H51" s="314" t="str">
        <f t="shared" si="1"/>
        <v/>
      </c>
      <c r="I51" s="278"/>
    </row>
    <row r="52" spans="1:9" s="4" customFormat="1" ht="12.75" x14ac:dyDescent="0.2">
      <c r="A52" s="274" t="s">
        <v>667</v>
      </c>
      <c r="B52" s="514"/>
      <c r="C52" s="517"/>
      <c r="D52" s="481" t="s">
        <v>712</v>
      </c>
      <c r="E52" s="482" t="s">
        <v>764</v>
      </c>
      <c r="F52" s="283">
        <f>IF(G52=Listas!$A$3,1,0)</f>
        <v>0</v>
      </c>
      <c r="G52" s="284" t="str">
        <f t="shared" si="0"/>
        <v>No</v>
      </c>
      <c r="H52" s="285" t="str">
        <f t="shared" si="1"/>
        <v/>
      </c>
      <c r="I52" s="282"/>
    </row>
    <row r="53" spans="1:9" s="4" customFormat="1" ht="12.75" x14ac:dyDescent="0.2">
      <c r="A53" s="274" t="s">
        <v>667</v>
      </c>
      <c r="B53" s="515"/>
      <c r="C53" s="518"/>
      <c r="D53" s="481" t="s">
        <v>713</v>
      </c>
      <c r="E53" s="482" t="s">
        <v>25</v>
      </c>
      <c r="F53" s="309">
        <f>IF(G53=Listas!$A$3,1,0)</f>
        <v>0</v>
      </c>
      <c r="G53" s="310" t="str">
        <f t="shared" si="0"/>
        <v>No</v>
      </c>
      <c r="H53" s="311" t="str">
        <f t="shared" si="1"/>
        <v/>
      </c>
      <c r="I53" s="289"/>
    </row>
    <row r="54" spans="1:9" s="4" customFormat="1" ht="12.75" x14ac:dyDescent="0.2">
      <c r="A54" s="274" t="s">
        <v>667</v>
      </c>
      <c r="B54" s="519">
        <v>11</v>
      </c>
      <c r="C54" s="520" t="s">
        <v>655</v>
      </c>
      <c r="D54" s="442" t="s">
        <v>714</v>
      </c>
      <c r="E54" s="443" t="s">
        <v>765</v>
      </c>
      <c r="F54" s="283">
        <f>IF(G54=Listas!$A$3,1,0)</f>
        <v>0</v>
      </c>
      <c r="G54" s="284" t="str">
        <f t="shared" si="0"/>
        <v>No</v>
      </c>
      <c r="H54" s="285" t="str">
        <f t="shared" si="1"/>
        <v/>
      </c>
      <c r="I54" s="282"/>
    </row>
    <row r="55" spans="1:9" s="4" customFormat="1" ht="12.75" x14ac:dyDescent="0.2">
      <c r="A55" s="274" t="s">
        <v>667</v>
      </c>
      <c r="B55" s="519"/>
      <c r="C55" s="520"/>
      <c r="D55" s="440" t="s">
        <v>715</v>
      </c>
      <c r="E55" s="441" t="s">
        <v>25</v>
      </c>
      <c r="F55" s="279">
        <f>IF(G55=Listas!$A$3,1,0)</f>
        <v>0</v>
      </c>
      <c r="G55" s="280" t="str">
        <f t="shared" si="0"/>
        <v>No</v>
      </c>
      <c r="H55" s="281" t="str">
        <f t="shared" si="1"/>
        <v/>
      </c>
      <c r="I55" s="282"/>
    </row>
    <row r="56" spans="1:9" s="4" customFormat="1" ht="12.75" x14ac:dyDescent="0.2">
      <c r="A56" s="274" t="s">
        <v>667</v>
      </c>
      <c r="B56" s="513">
        <v>12</v>
      </c>
      <c r="C56" s="516" t="s">
        <v>654</v>
      </c>
      <c r="D56" s="481" t="s">
        <v>716</v>
      </c>
      <c r="E56" s="482" t="s">
        <v>766</v>
      </c>
      <c r="F56" s="275">
        <f>IF(G56=Listas!$A$3,1,0)</f>
        <v>0</v>
      </c>
      <c r="G56" s="276" t="str">
        <f t="shared" si="0"/>
        <v>No</v>
      </c>
      <c r="H56" s="277" t="str">
        <f t="shared" si="1"/>
        <v/>
      </c>
      <c r="I56" s="278"/>
    </row>
    <row r="57" spans="1:9" s="4" customFormat="1" ht="12.75" x14ac:dyDescent="0.2">
      <c r="A57" s="274" t="s">
        <v>667</v>
      </c>
      <c r="B57" s="514"/>
      <c r="C57" s="517"/>
      <c r="D57" s="481" t="s">
        <v>717</v>
      </c>
      <c r="E57" s="482" t="s">
        <v>767</v>
      </c>
      <c r="F57" s="279">
        <f>IF(G57=Listas!$A$3,1,0)</f>
        <v>0</v>
      </c>
      <c r="G57" s="280" t="str">
        <f t="shared" si="0"/>
        <v>No</v>
      </c>
      <c r="H57" s="281" t="str">
        <f t="shared" si="1"/>
        <v/>
      </c>
      <c r="I57" s="282"/>
    </row>
    <row r="58" spans="1:9" s="4" customFormat="1" ht="12.75" x14ac:dyDescent="0.2">
      <c r="A58" s="274" t="s">
        <v>667</v>
      </c>
      <c r="B58" s="514"/>
      <c r="C58" s="517"/>
      <c r="D58" s="481" t="s">
        <v>718</v>
      </c>
      <c r="E58" s="482" t="s">
        <v>768</v>
      </c>
      <c r="F58" s="283">
        <f>IF(G58=Listas!$A$3,1,0)</f>
        <v>0</v>
      </c>
      <c r="G58" s="284" t="str">
        <f t="shared" si="0"/>
        <v>No</v>
      </c>
      <c r="H58" s="285" t="str">
        <f t="shared" si="1"/>
        <v/>
      </c>
      <c r="I58" s="282"/>
    </row>
    <row r="59" spans="1:9" s="4" customFormat="1" ht="12.75" x14ac:dyDescent="0.2">
      <c r="A59" s="274" t="s">
        <v>667</v>
      </c>
      <c r="B59" s="514"/>
      <c r="C59" s="517"/>
      <c r="D59" s="481" t="s">
        <v>719</v>
      </c>
      <c r="E59" s="482" t="s">
        <v>769</v>
      </c>
      <c r="F59" s="279">
        <f>IF(G59=Listas!$A$3,1,0)</f>
        <v>0</v>
      </c>
      <c r="G59" s="280" t="str">
        <f t="shared" si="0"/>
        <v>No</v>
      </c>
      <c r="H59" s="281" t="str">
        <f t="shared" si="1"/>
        <v/>
      </c>
      <c r="I59" s="282"/>
    </row>
    <row r="60" spans="1:9" s="4" customFormat="1" ht="12.75" x14ac:dyDescent="0.2">
      <c r="A60" s="274" t="s">
        <v>667</v>
      </c>
      <c r="B60" s="514"/>
      <c r="C60" s="517"/>
      <c r="D60" s="481" t="s">
        <v>720</v>
      </c>
      <c r="E60" s="482" t="s">
        <v>770</v>
      </c>
      <c r="F60" s="283">
        <f>IF(G60=Listas!$A$3,1,0)</f>
        <v>0</v>
      </c>
      <c r="G60" s="284" t="str">
        <f t="shared" si="0"/>
        <v>No</v>
      </c>
      <c r="H60" s="285" t="str">
        <f t="shared" si="1"/>
        <v/>
      </c>
      <c r="I60" s="282"/>
    </row>
    <row r="61" spans="1:9" s="4" customFormat="1" ht="12.75" x14ac:dyDescent="0.2">
      <c r="A61" s="274" t="s">
        <v>667</v>
      </c>
      <c r="B61" s="514"/>
      <c r="C61" s="517"/>
      <c r="D61" s="481" t="s">
        <v>721</v>
      </c>
      <c r="E61" s="482" t="s">
        <v>771</v>
      </c>
      <c r="F61" s="279">
        <f>IF(G61=Listas!$A$3,1,0)</f>
        <v>0</v>
      </c>
      <c r="G61" s="280" t="str">
        <f t="shared" si="0"/>
        <v>No</v>
      </c>
      <c r="H61" s="281" t="str">
        <f t="shared" si="1"/>
        <v/>
      </c>
      <c r="I61" s="282"/>
    </row>
    <row r="62" spans="1:9" s="4" customFormat="1" ht="12.75" x14ac:dyDescent="0.2">
      <c r="A62" s="274" t="s">
        <v>667</v>
      </c>
      <c r="B62" s="514"/>
      <c r="C62" s="517"/>
      <c r="D62" s="481" t="s">
        <v>722</v>
      </c>
      <c r="E62" s="482" t="s">
        <v>772</v>
      </c>
      <c r="F62" s="283">
        <f>IF(G62=Listas!$A$3,1,0)</f>
        <v>0</v>
      </c>
      <c r="G62" s="284" t="str">
        <f t="shared" si="0"/>
        <v>No</v>
      </c>
      <c r="H62" s="285" t="str">
        <f t="shared" si="1"/>
        <v/>
      </c>
      <c r="I62" s="282"/>
    </row>
    <row r="63" spans="1:9" s="4" customFormat="1" ht="12.75" x14ac:dyDescent="0.2">
      <c r="A63" s="274" t="s">
        <v>667</v>
      </c>
      <c r="B63" s="514"/>
      <c r="C63" s="517"/>
      <c r="D63" s="481" t="s">
        <v>723</v>
      </c>
      <c r="E63" s="482" t="s">
        <v>773</v>
      </c>
      <c r="F63" s="279">
        <f>IF(G63=Listas!$A$3,1,0)</f>
        <v>0</v>
      </c>
      <c r="G63" s="280" t="str">
        <f t="shared" si="0"/>
        <v>No</v>
      </c>
      <c r="H63" s="281" t="str">
        <f t="shared" si="1"/>
        <v/>
      </c>
      <c r="I63" s="282"/>
    </row>
    <row r="64" spans="1:9" s="4" customFormat="1" ht="12.75" x14ac:dyDescent="0.2">
      <c r="A64" s="274" t="s">
        <v>667</v>
      </c>
      <c r="B64" s="514"/>
      <c r="C64" s="517"/>
      <c r="D64" s="481" t="s">
        <v>724</v>
      </c>
      <c r="E64" s="482" t="s">
        <v>774</v>
      </c>
      <c r="F64" s="283">
        <f>IF(G64=Listas!$A$3,1,0)</f>
        <v>0</v>
      </c>
      <c r="G64" s="284" t="str">
        <f t="shared" si="0"/>
        <v>No</v>
      </c>
      <c r="H64" s="285" t="str">
        <f t="shared" si="1"/>
        <v/>
      </c>
      <c r="I64" s="282"/>
    </row>
    <row r="65" spans="1:9" s="4" customFormat="1" ht="12.75" x14ac:dyDescent="0.2">
      <c r="A65" s="274" t="s">
        <v>667</v>
      </c>
      <c r="B65" s="514"/>
      <c r="C65" s="517"/>
      <c r="D65" s="481" t="s">
        <v>725</v>
      </c>
      <c r="E65" s="482" t="s">
        <v>775</v>
      </c>
      <c r="F65" s="279">
        <f>IF(G65=Listas!$A$3,1,0)</f>
        <v>0</v>
      </c>
      <c r="G65" s="280" t="str">
        <f t="shared" si="0"/>
        <v>No</v>
      </c>
      <c r="H65" s="281" t="str">
        <f t="shared" si="1"/>
        <v/>
      </c>
      <c r="I65" s="282"/>
    </row>
    <row r="66" spans="1:9" s="4" customFormat="1" ht="12.75" x14ac:dyDescent="0.2">
      <c r="A66" s="274" t="s">
        <v>667</v>
      </c>
      <c r="B66" s="514"/>
      <c r="C66" s="517"/>
      <c r="D66" s="481" t="s">
        <v>726</v>
      </c>
      <c r="E66" s="482" t="s">
        <v>776</v>
      </c>
      <c r="F66" s="283">
        <f>IF(G66=Listas!$A$3,1,0)</f>
        <v>0</v>
      </c>
      <c r="G66" s="284" t="str">
        <f t="shared" si="0"/>
        <v>No</v>
      </c>
      <c r="H66" s="285" t="str">
        <f t="shared" si="1"/>
        <v/>
      </c>
      <c r="I66" s="282"/>
    </row>
    <row r="67" spans="1:9" s="4" customFormat="1" ht="12.75" x14ac:dyDescent="0.2">
      <c r="A67" s="274" t="s">
        <v>667</v>
      </c>
      <c r="B67" s="514"/>
      <c r="C67" s="517"/>
      <c r="D67" s="481" t="s">
        <v>727</v>
      </c>
      <c r="E67" s="482" t="s">
        <v>777</v>
      </c>
      <c r="F67" s="279">
        <f>IF(G67=Listas!$A$3,1,0)</f>
        <v>0</v>
      </c>
      <c r="G67" s="280" t="str">
        <f t="shared" si="0"/>
        <v>No</v>
      </c>
      <c r="H67" s="281" t="str">
        <f t="shared" si="1"/>
        <v/>
      </c>
      <c r="I67" s="282"/>
    </row>
    <row r="68" spans="1:9" s="4" customFormat="1" ht="12.75" x14ac:dyDescent="0.2">
      <c r="A68" s="274" t="s">
        <v>667</v>
      </c>
      <c r="B68" s="514"/>
      <c r="C68" s="517"/>
      <c r="D68" s="481" t="s">
        <v>728</v>
      </c>
      <c r="E68" s="482" t="s">
        <v>778</v>
      </c>
      <c r="F68" s="283">
        <f>IF(G68=Listas!$A$3,1,0)</f>
        <v>0</v>
      </c>
      <c r="G68" s="284" t="str">
        <f t="shared" si="0"/>
        <v>No</v>
      </c>
      <c r="H68" s="285" t="str">
        <f t="shared" si="1"/>
        <v/>
      </c>
      <c r="I68" s="282"/>
    </row>
    <row r="69" spans="1:9" s="4" customFormat="1" ht="12.75" x14ac:dyDescent="0.2">
      <c r="A69" s="274" t="s">
        <v>667</v>
      </c>
      <c r="B69" s="515"/>
      <c r="C69" s="518"/>
      <c r="D69" s="481" t="s">
        <v>729</v>
      </c>
      <c r="E69" s="482" t="s">
        <v>25</v>
      </c>
      <c r="F69" s="286">
        <f>IF(G69=Listas!$A$3,1,0)</f>
        <v>0</v>
      </c>
      <c r="G69" s="287" t="str">
        <f t="shared" si="0"/>
        <v>No</v>
      </c>
      <c r="H69" s="288" t="str">
        <f t="shared" si="1"/>
        <v/>
      </c>
      <c r="I69" s="289"/>
    </row>
    <row r="70" spans="1:9" s="4" customFormat="1" ht="37.5" customHeight="1" thickBot="1" x14ac:dyDescent="0.25">
      <c r="A70" s="274" t="s">
        <v>667</v>
      </c>
      <c r="B70" s="487" t="s">
        <v>785</v>
      </c>
      <c r="C70" s="488" t="s">
        <v>786</v>
      </c>
      <c r="D70" s="444"/>
      <c r="E70" s="445"/>
      <c r="F70" s="290">
        <f>IF(G70=Listas!$A$3,1,0)</f>
        <v>0</v>
      </c>
      <c r="G70" s="291" t="str">
        <f t="shared" si="0"/>
        <v>No</v>
      </c>
      <c r="H70" s="292" t="str">
        <f t="shared" si="1"/>
        <v/>
      </c>
      <c r="I70" s="293"/>
    </row>
  </sheetData>
  <sheetProtection algorithmName="SHA-512" hashValue="wL5D7UMSTdGyjrvAlITHkWdHTWWEydLvrctwvz4zEq5ygC5j+HPa/RlSQL2dIjCmRBrkeg4NwE21FFcwNX2cBQ==" saltValue="vklJpdU764x+r8j1Hn1PDQ==" spinCount="100000" sheet="1" autoFilter="0"/>
  <autoFilter ref="A7:I70" xr:uid="{9B5EBCE2-BFE0-47B0-8523-0DCA06D3C1E5}"/>
  <mergeCells count="34">
    <mergeCell ref="B1:D1"/>
    <mergeCell ref="C4:D4"/>
    <mergeCell ref="B12:B16"/>
    <mergeCell ref="C12:C16"/>
    <mergeCell ref="B17:B21"/>
    <mergeCell ref="H10:H11"/>
    <mergeCell ref="I10:I11"/>
    <mergeCell ref="C17:C21"/>
    <mergeCell ref="C2:G2"/>
    <mergeCell ref="C3:G3"/>
    <mergeCell ref="B10:E10"/>
    <mergeCell ref="F10:F11"/>
    <mergeCell ref="G10:G11"/>
    <mergeCell ref="D11:E11"/>
    <mergeCell ref="B22:B25"/>
    <mergeCell ref="C22:C25"/>
    <mergeCell ref="B26:B28"/>
    <mergeCell ref="C26:C28"/>
    <mergeCell ref="B29:B33"/>
    <mergeCell ref="C29:C33"/>
    <mergeCell ref="B34:B36"/>
    <mergeCell ref="C34:C36"/>
    <mergeCell ref="B37:B39"/>
    <mergeCell ref="C37:C39"/>
    <mergeCell ref="B40:B45"/>
    <mergeCell ref="C40:C45"/>
    <mergeCell ref="B56:B69"/>
    <mergeCell ref="C56:C69"/>
    <mergeCell ref="B46:B50"/>
    <mergeCell ref="C46:C50"/>
    <mergeCell ref="B51:B53"/>
    <mergeCell ref="C51:C53"/>
    <mergeCell ref="B54:B55"/>
    <mergeCell ref="C54:C55"/>
  </mergeCells>
  <dataValidations disablePrompts="1" count="1">
    <dataValidation type="date" allowBlank="1" showInputMessage="1" showErrorMessage="1" errorTitle="Fecha no valida" error="Introducir una fecha de la convocatoria 2018" promptTitle="Introducir Fecha" prompt="Convocatoria 2018" sqref="C4:C5" xr:uid="{0E26C5F8-7A45-4A0E-B74C-8DBDA47DF6B9}">
      <formula1>43405</formula1>
      <formula2>43496</formula2>
    </dataValidation>
  </dataValidations>
  <pageMargins left="0.35433070866141736" right="0.15748031496062992" top="1.1417322834645669" bottom="0.78740157480314965" header="0.31496062992125984" footer="0.31496062992125984"/>
  <pageSetup paperSize="9" scale="59" fitToHeight="0" orientation="portrait" r:id="rId1"/>
  <headerFooter scaleWithDoc="0">
    <oddHeader>&amp;L&amp;G</oddHeader>
    <oddFooter>&amp;L&amp;"Eras Demi ITC,Normal"&amp;8&amp;G&amp;R&amp;8&amp;P/&amp;N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0BE8-B504-44F3-88D2-147EE45DF6B4}">
  <sheetPr>
    <tabColor theme="0" tint="-0.249977111117893"/>
    <pageSetUpPr fitToPage="1"/>
  </sheetPr>
  <dimension ref="A1:I86"/>
  <sheetViews>
    <sheetView topLeftCell="B1" zoomScaleNormal="100" zoomScaleSheetLayoutView="110" workbookViewId="0">
      <selection activeCell="I13" sqref="I13"/>
    </sheetView>
  </sheetViews>
  <sheetFormatPr baseColWidth="10" defaultColWidth="11.42578125" defaultRowHeight="15" x14ac:dyDescent="0.25"/>
  <cols>
    <col min="1" max="1" width="7.5703125" style="41" hidden="1" customWidth="1"/>
    <col min="2" max="2" width="10.5703125" style="5" customWidth="1"/>
    <col min="3" max="3" width="42" style="315" customWidth="1"/>
    <col min="4" max="4" width="41.5703125" style="393" customWidth="1"/>
    <col min="5" max="5" width="26.85546875" style="375" customWidth="1"/>
    <col min="6" max="6" width="9" style="316" hidden="1" customWidth="1"/>
    <col min="7" max="7" width="11.42578125" style="317" customWidth="1"/>
    <col min="8" max="8" width="8.42578125" customWidth="1"/>
    <col min="9" max="9" width="39.42578125" style="318" customWidth="1"/>
  </cols>
  <sheetData>
    <row r="1" spans="1:9" ht="24.75" customHeight="1" thickTop="1" thickBot="1" x14ac:dyDescent="0.4">
      <c r="A1" s="294"/>
      <c r="B1" s="534" t="str">
        <f>"ELEMENTOS INNOVADORES  "&amp;LEFT(Baremo!C8,8)</f>
        <v xml:space="preserve">ELEMENTOS INNOVADORES  Linea 1 </v>
      </c>
      <c r="C1" s="535"/>
      <c r="D1" s="535"/>
      <c r="E1" s="555"/>
      <c r="F1" s="319"/>
      <c r="G1" s="319"/>
      <c r="H1" s="319"/>
      <c r="I1" s="320" t="str">
        <f>Baremo!J1</f>
        <v xml:space="preserve">  GDR: JA07  Convocatoria: 2020</v>
      </c>
    </row>
    <row r="2" spans="1:9" ht="16.5" thickTop="1" thickBot="1" x14ac:dyDescent="0.3">
      <c r="A2" s="294"/>
      <c r="B2" s="394" t="str">
        <f>Baremo!B2</f>
        <v>Proyecto:</v>
      </c>
      <c r="C2" s="525" t="str">
        <f>IF(Baremo!C2:I2=0,"",Baremo!C2:I2)</f>
        <v/>
      </c>
      <c r="D2" s="525"/>
      <c r="E2" s="525"/>
      <c r="F2" s="525"/>
      <c r="G2" s="525"/>
      <c r="H2" s="395"/>
      <c r="I2" s="395"/>
    </row>
    <row r="3" spans="1:9" ht="16.5" thickTop="1" thickBot="1" x14ac:dyDescent="0.3">
      <c r="A3" s="294"/>
      <c r="B3" s="396" t="str">
        <f>Baremo!B3</f>
        <v>Promotor:</v>
      </c>
      <c r="C3" s="526" t="str">
        <f>IF(Baremo!C3:I3=0,"",Baremo!C3:I3)</f>
        <v/>
      </c>
      <c r="D3" s="526"/>
      <c r="E3" s="526"/>
      <c r="F3" s="526"/>
      <c r="G3" s="526"/>
      <c r="H3" s="397"/>
      <c r="I3" s="398"/>
    </row>
    <row r="4" spans="1:9" ht="16.5" thickTop="1" thickBot="1" x14ac:dyDescent="0.3">
      <c r="A4" s="294"/>
      <c r="B4" s="396" t="str">
        <f>Baremo!B4</f>
        <v>Municipio:</v>
      </c>
      <c r="C4" s="526" t="str">
        <f>IF(Baremo!C4:I4=0,"",Baremo!C4:I4)</f>
        <v/>
      </c>
      <c r="D4" s="526"/>
      <c r="E4" s="399"/>
      <c r="F4" s="400"/>
      <c r="G4" s="401"/>
      <c r="H4" s="400"/>
      <c r="I4" s="401"/>
    </row>
    <row r="5" spans="1:9" ht="16.5" thickTop="1" thickBot="1" x14ac:dyDescent="0.3">
      <c r="A5" s="294"/>
      <c r="B5" s="396" t="str">
        <f>Baremo!B5</f>
        <v>Fecha</v>
      </c>
      <c r="C5" s="485">
        <f>IF(Baremo!C5:I5=0,"",Baremo!C5:I5)</f>
        <v>44124</v>
      </c>
      <c r="D5" s="398"/>
      <c r="E5" s="402"/>
      <c r="F5" s="402"/>
      <c r="G5" s="402"/>
      <c r="H5" s="403"/>
      <c r="I5" s="402"/>
    </row>
    <row r="6" spans="1:9" ht="16.5" thickTop="1" thickBot="1" x14ac:dyDescent="0.3">
      <c r="A6" s="294"/>
      <c r="B6" s="396"/>
      <c r="C6" s="396"/>
      <c r="D6" s="398"/>
      <c r="E6" s="402"/>
      <c r="F6" s="402"/>
      <c r="G6" s="402"/>
      <c r="H6" s="403"/>
      <c r="I6" s="402"/>
    </row>
    <row r="7" spans="1:9" s="298" customFormat="1" ht="16.5" thickTop="1" thickBot="1" x14ac:dyDescent="0.3">
      <c r="A7" s="321" t="s">
        <v>228</v>
      </c>
      <c r="B7" s="404"/>
      <c r="C7" s="404"/>
      <c r="D7" s="404"/>
      <c r="E7" s="404"/>
      <c r="F7" s="404"/>
      <c r="G7" s="404"/>
      <c r="H7" s="404"/>
      <c r="I7" s="405"/>
    </row>
    <row r="8" spans="1:9" ht="18.75" x14ac:dyDescent="0.25">
      <c r="A8" s="322" t="s">
        <v>57</v>
      </c>
      <c r="B8" s="299" t="s">
        <v>789</v>
      </c>
      <c r="C8" s="350"/>
      <c r="D8" s="351"/>
      <c r="E8" s="352"/>
      <c r="F8" s="350"/>
      <c r="G8" s="353"/>
      <c r="H8" s="354"/>
      <c r="I8" s="326"/>
    </row>
    <row r="9" spans="1:9" ht="15.75" thickBot="1" x14ac:dyDescent="0.3">
      <c r="A9" s="327" t="s">
        <v>57</v>
      </c>
      <c r="B9" s="303" t="s">
        <v>790</v>
      </c>
      <c r="C9" s="355"/>
      <c r="D9" s="356"/>
      <c r="E9" s="357"/>
      <c r="F9" s="358"/>
      <c r="G9" s="328"/>
      <c r="H9" s="307"/>
      <c r="I9" s="308"/>
    </row>
    <row r="10" spans="1:9" x14ac:dyDescent="0.25">
      <c r="A10" s="274" t="s">
        <v>57</v>
      </c>
      <c r="B10" s="556" t="s">
        <v>794</v>
      </c>
      <c r="C10" s="557"/>
      <c r="D10" s="557"/>
      <c r="E10" s="557"/>
      <c r="F10" s="406">
        <f>SUM(F12:F36)</f>
        <v>0</v>
      </c>
      <c r="G10" s="558" t="s">
        <v>44</v>
      </c>
      <c r="H10" s="549" t="s">
        <v>501</v>
      </c>
      <c r="I10" s="551" t="s">
        <v>500</v>
      </c>
    </row>
    <row r="11" spans="1:9" x14ac:dyDescent="0.25">
      <c r="A11" s="274"/>
      <c r="B11" s="415" t="s">
        <v>15</v>
      </c>
      <c r="C11" s="416" t="s">
        <v>608</v>
      </c>
      <c r="D11" s="417" t="s">
        <v>609</v>
      </c>
      <c r="E11" s="553" t="s">
        <v>614</v>
      </c>
      <c r="F11" s="554"/>
      <c r="G11" s="559"/>
      <c r="H11" s="550"/>
      <c r="I11" s="552"/>
    </row>
    <row r="12" spans="1:9" s="4" customFormat="1" ht="33.75" x14ac:dyDescent="0.2">
      <c r="A12" s="274" t="s">
        <v>57</v>
      </c>
      <c r="B12" s="340" t="s">
        <v>358</v>
      </c>
      <c r="C12" s="359" t="s">
        <v>477</v>
      </c>
      <c r="D12" s="360" t="s">
        <v>613</v>
      </c>
      <c r="E12" s="360" t="s">
        <v>615</v>
      </c>
      <c r="F12" s="342">
        <f>IF(G12=Listas!$A$3,1,0)</f>
        <v>0</v>
      </c>
      <c r="G12" s="343" t="str">
        <f t="shared" ref="G12:G36" si="0">IF(I12&lt;&gt;"","Si","No")</f>
        <v>No</v>
      </c>
      <c r="H12" s="344" t="str">
        <f>IF(G12="Si","X","")</f>
        <v/>
      </c>
      <c r="I12" s="282"/>
    </row>
    <row r="13" spans="1:9" s="4" customFormat="1" ht="33.75" x14ac:dyDescent="0.2">
      <c r="A13" s="274" t="s">
        <v>57</v>
      </c>
      <c r="B13" s="335" t="s">
        <v>359</v>
      </c>
      <c r="C13" s="361" t="s">
        <v>478</v>
      </c>
      <c r="D13" s="362" t="s">
        <v>616</v>
      </c>
      <c r="E13" s="362" t="s">
        <v>618</v>
      </c>
      <c r="F13" s="337">
        <f>IF(G13=Listas!$A$3,1,0)</f>
        <v>0</v>
      </c>
      <c r="G13" s="338" t="str">
        <f t="shared" si="0"/>
        <v>No</v>
      </c>
      <c r="H13" s="339" t="str">
        <f t="shared" ref="H13:H36" si="1">IF(G13="Si","X","")</f>
        <v/>
      </c>
      <c r="I13" s="282"/>
    </row>
    <row r="14" spans="1:9" s="4" customFormat="1" ht="33.75" x14ac:dyDescent="0.2">
      <c r="A14" s="274" t="s">
        <v>57</v>
      </c>
      <c r="B14" s="340" t="s">
        <v>360</v>
      </c>
      <c r="C14" s="359" t="s">
        <v>479</v>
      </c>
      <c r="D14" s="360" t="s">
        <v>597</v>
      </c>
      <c r="E14" s="360" t="s">
        <v>619</v>
      </c>
      <c r="F14" s="342">
        <f>IF(G14=Listas!$A$3,1,0)</f>
        <v>0</v>
      </c>
      <c r="G14" s="343" t="str">
        <f t="shared" si="0"/>
        <v>No</v>
      </c>
      <c r="H14" s="344" t="str">
        <f t="shared" si="1"/>
        <v/>
      </c>
      <c r="I14" s="282"/>
    </row>
    <row r="15" spans="1:9" s="4" customFormat="1" ht="33.75" x14ac:dyDescent="0.2">
      <c r="A15" s="274" t="s">
        <v>57</v>
      </c>
      <c r="B15" s="335" t="s">
        <v>361</v>
      </c>
      <c r="C15" s="361" t="s">
        <v>480</v>
      </c>
      <c r="D15" s="362" t="s">
        <v>617</v>
      </c>
      <c r="E15" s="362" t="s">
        <v>620</v>
      </c>
      <c r="F15" s="337">
        <f>IF(G15=Listas!$A$3,1,0)</f>
        <v>0</v>
      </c>
      <c r="G15" s="338" t="str">
        <f t="shared" si="0"/>
        <v>No</v>
      </c>
      <c r="H15" s="339" t="str">
        <f t="shared" si="1"/>
        <v/>
      </c>
      <c r="I15" s="282"/>
    </row>
    <row r="16" spans="1:9" s="4" customFormat="1" ht="33.75" x14ac:dyDescent="0.2">
      <c r="A16" s="274" t="s">
        <v>57</v>
      </c>
      <c r="B16" s="340" t="s">
        <v>362</v>
      </c>
      <c r="C16" s="359" t="s">
        <v>481</v>
      </c>
      <c r="D16" s="360" t="s">
        <v>621</v>
      </c>
      <c r="E16" s="360" t="s">
        <v>622</v>
      </c>
      <c r="F16" s="342">
        <f>IF(G16=Listas!$A$3,1,0)</f>
        <v>0</v>
      </c>
      <c r="G16" s="343" t="str">
        <f t="shared" si="0"/>
        <v>No</v>
      </c>
      <c r="H16" s="344" t="str">
        <f t="shared" si="1"/>
        <v/>
      </c>
      <c r="I16" s="282"/>
    </row>
    <row r="17" spans="1:9" s="4" customFormat="1" ht="33.75" x14ac:dyDescent="0.2">
      <c r="A17" s="274" t="s">
        <v>57</v>
      </c>
      <c r="B17" s="335" t="s">
        <v>363</v>
      </c>
      <c r="C17" s="361" t="s">
        <v>482</v>
      </c>
      <c r="D17" s="362" t="s">
        <v>623</v>
      </c>
      <c r="E17" s="362" t="s">
        <v>624</v>
      </c>
      <c r="F17" s="337">
        <f>IF(G17=Listas!$A$3,1,0)</f>
        <v>0</v>
      </c>
      <c r="G17" s="338" t="str">
        <f t="shared" si="0"/>
        <v>No</v>
      </c>
      <c r="H17" s="339" t="str">
        <f t="shared" si="1"/>
        <v/>
      </c>
      <c r="I17" s="282"/>
    </row>
    <row r="18" spans="1:9" s="4" customFormat="1" ht="45" x14ac:dyDescent="0.2">
      <c r="A18" s="274" t="s">
        <v>57</v>
      </c>
      <c r="B18" s="340" t="s">
        <v>364</v>
      </c>
      <c r="C18" s="359" t="s">
        <v>483</v>
      </c>
      <c r="D18" s="360" t="s">
        <v>625</v>
      </c>
      <c r="E18" s="360" t="s">
        <v>626</v>
      </c>
      <c r="F18" s="342">
        <f>IF(G18=Listas!$A$3,1,0)</f>
        <v>0</v>
      </c>
      <c r="G18" s="343" t="str">
        <f t="shared" si="0"/>
        <v>No</v>
      </c>
      <c r="H18" s="344" t="str">
        <f t="shared" si="1"/>
        <v/>
      </c>
      <c r="I18" s="282"/>
    </row>
    <row r="19" spans="1:9" s="4" customFormat="1" ht="45" x14ac:dyDescent="0.2">
      <c r="A19" s="274" t="s">
        <v>57</v>
      </c>
      <c r="B19" s="335" t="s">
        <v>365</v>
      </c>
      <c r="C19" s="361" t="s">
        <v>484</v>
      </c>
      <c r="D19" s="362" t="s">
        <v>627</v>
      </c>
      <c r="E19" s="362" t="s">
        <v>628</v>
      </c>
      <c r="F19" s="337">
        <f>IF(G19=Listas!$A$3,1,0)</f>
        <v>0</v>
      </c>
      <c r="G19" s="338" t="str">
        <f t="shared" si="0"/>
        <v>No</v>
      </c>
      <c r="H19" s="339" t="str">
        <f t="shared" si="1"/>
        <v/>
      </c>
      <c r="I19" s="282"/>
    </row>
    <row r="20" spans="1:9" s="4" customFormat="1" ht="33.75" x14ac:dyDescent="0.2">
      <c r="A20" s="274" t="s">
        <v>57</v>
      </c>
      <c r="B20" s="340" t="s">
        <v>366</v>
      </c>
      <c r="C20" s="359" t="s">
        <v>485</v>
      </c>
      <c r="D20" s="360" t="s">
        <v>629</v>
      </c>
      <c r="E20" s="360" t="s">
        <v>630</v>
      </c>
      <c r="F20" s="342">
        <f>IF(G20=Listas!$A$3,1,0)</f>
        <v>0</v>
      </c>
      <c r="G20" s="343" t="str">
        <f t="shared" si="0"/>
        <v>No</v>
      </c>
      <c r="H20" s="344" t="str">
        <f t="shared" si="1"/>
        <v/>
      </c>
      <c r="I20" s="282"/>
    </row>
    <row r="21" spans="1:9" s="4" customFormat="1" ht="33.75" x14ac:dyDescent="0.2">
      <c r="A21" s="274" t="s">
        <v>57</v>
      </c>
      <c r="B21" s="335" t="s">
        <v>367</v>
      </c>
      <c r="C21" s="361" t="s">
        <v>486</v>
      </c>
      <c r="D21" s="362" t="s">
        <v>598</v>
      </c>
      <c r="E21" s="362" t="s">
        <v>631</v>
      </c>
      <c r="F21" s="337">
        <f>IF(G21=Listas!$A$3,1,0)</f>
        <v>0</v>
      </c>
      <c r="G21" s="338" t="str">
        <f t="shared" si="0"/>
        <v>No</v>
      </c>
      <c r="H21" s="339" t="str">
        <f t="shared" si="1"/>
        <v/>
      </c>
      <c r="I21" s="282"/>
    </row>
    <row r="22" spans="1:9" s="4" customFormat="1" ht="33.75" x14ac:dyDescent="0.2">
      <c r="A22" s="274" t="s">
        <v>57</v>
      </c>
      <c r="B22" s="340" t="s">
        <v>368</v>
      </c>
      <c r="C22" s="359" t="s">
        <v>487</v>
      </c>
      <c r="D22" s="360" t="s">
        <v>599</v>
      </c>
      <c r="E22" s="360" t="s">
        <v>632</v>
      </c>
      <c r="F22" s="342">
        <f>IF(G22=Listas!$A$3,1,0)</f>
        <v>0</v>
      </c>
      <c r="G22" s="343" t="str">
        <f t="shared" si="0"/>
        <v>No</v>
      </c>
      <c r="H22" s="344" t="str">
        <f t="shared" si="1"/>
        <v/>
      </c>
      <c r="I22" s="282"/>
    </row>
    <row r="23" spans="1:9" s="4" customFormat="1" ht="45" x14ac:dyDescent="0.2">
      <c r="A23" s="274" t="s">
        <v>57</v>
      </c>
      <c r="B23" s="335" t="s">
        <v>369</v>
      </c>
      <c r="C23" s="361" t="s">
        <v>488</v>
      </c>
      <c r="D23" s="362" t="s">
        <v>633</v>
      </c>
      <c r="E23" s="362" t="s">
        <v>634</v>
      </c>
      <c r="F23" s="337">
        <f>IF(G23=Listas!$A$3,1,0)</f>
        <v>0</v>
      </c>
      <c r="G23" s="338" t="str">
        <f t="shared" si="0"/>
        <v>No</v>
      </c>
      <c r="H23" s="339" t="str">
        <f t="shared" si="1"/>
        <v/>
      </c>
      <c r="I23" s="282"/>
    </row>
    <row r="24" spans="1:9" s="4" customFormat="1" ht="33.75" x14ac:dyDescent="0.2">
      <c r="A24" s="274" t="s">
        <v>57</v>
      </c>
      <c r="B24" s="340" t="s">
        <v>370</v>
      </c>
      <c r="C24" s="359" t="s">
        <v>489</v>
      </c>
      <c r="D24" s="360" t="s">
        <v>635</v>
      </c>
      <c r="E24" s="360" t="s">
        <v>636</v>
      </c>
      <c r="F24" s="342">
        <f>IF(G24=Listas!$A$3,1,0)</f>
        <v>0</v>
      </c>
      <c r="G24" s="343" t="str">
        <f t="shared" si="0"/>
        <v>No</v>
      </c>
      <c r="H24" s="344" t="str">
        <f t="shared" si="1"/>
        <v/>
      </c>
      <c r="I24" s="282"/>
    </row>
    <row r="25" spans="1:9" s="4" customFormat="1" ht="45" x14ac:dyDescent="0.2">
      <c r="A25" s="274" t="s">
        <v>57</v>
      </c>
      <c r="B25" s="335" t="s">
        <v>371</v>
      </c>
      <c r="C25" s="361" t="s">
        <v>490</v>
      </c>
      <c r="D25" s="362" t="s">
        <v>600</v>
      </c>
      <c r="E25" s="362" t="s">
        <v>637</v>
      </c>
      <c r="F25" s="337">
        <f>IF(G25=Listas!$A$3,1,0)</f>
        <v>0</v>
      </c>
      <c r="G25" s="338" t="str">
        <f t="shared" si="0"/>
        <v>No</v>
      </c>
      <c r="H25" s="339" t="str">
        <f t="shared" si="1"/>
        <v/>
      </c>
      <c r="I25" s="282"/>
    </row>
    <row r="26" spans="1:9" s="4" customFormat="1" ht="33.75" x14ac:dyDescent="0.2">
      <c r="A26" s="274" t="s">
        <v>57</v>
      </c>
      <c r="B26" s="340" t="s">
        <v>372</v>
      </c>
      <c r="C26" s="359" t="s">
        <v>491</v>
      </c>
      <c r="D26" s="360" t="s">
        <v>601</v>
      </c>
      <c r="E26" s="360" t="s">
        <v>638</v>
      </c>
      <c r="F26" s="342">
        <f>IF(G26=Listas!$A$3,1,0)</f>
        <v>0</v>
      </c>
      <c r="G26" s="343" t="str">
        <f t="shared" si="0"/>
        <v>No</v>
      </c>
      <c r="H26" s="344" t="str">
        <f t="shared" si="1"/>
        <v/>
      </c>
      <c r="I26" s="282"/>
    </row>
    <row r="27" spans="1:9" s="4" customFormat="1" ht="45" x14ac:dyDescent="0.2">
      <c r="A27" s="274" t="s">
        <v>57</v>
      </c>
      <c r="B27" s="335" t="s">
        <v>373</v>
      </c>
      <c r="C27" s="361" t="s">
        <v>492</v>
      </c>
      <c r="D27" s="362" t="s">
        <v>639</v>
      </c>
      <c r="E27" s="362" t="s">
        <v>640</v>
      </c>
      <c r="F27" s="337">
        <f>IF(G27=Listas!$A$3,1,0)</f>
        <v>0</v>
      </c>
      <c r="G27" s="338" t="str">
        <f t="shared" si="0"/>
        <v>No</v>
      </c>
      <c r="H27" s="339" t="str">
        <f t="shared" si="1"/>
        <v/>
      </c>
      <c r="I27" s="282"/>
    </row>
    <row r="28" spans="1:9" s="4" customFormat="1" ht="33.75" x14ac:dyDescent="0.2">
      <c r="A28" s="274" t="s">
        <v>57</v>
      </c>
      <c r="B28" s="340" t="s">
        <v>374</v>
      </c>
      <c r="C28" s="359" t="s">
        <v>493</v>
      </c>
      <c r="D28" s="360" t="s">
        <v>602</v>
      </c>
      <c r="E28" s="360" t="s">
        <v>649</v>
      </c>
      <c r="F28" s="342">
        <f>IF(G28=Listas!$A$3,1,0)</f>
        <v>0</v>
      </c>
      <c r="G28" s="343" t="str">
        <f t="shared" si="0"/>
        <v>No</v>
      </c>
      <c r="H28" s="344" t="str">
        <f t="shared" si="1"/>
        <v/>
      </c>
      <c r="I28" s="282"/>
    </row>
    <row r="29" spans="1:9" s="4" customFormat="1" ht="38.25" x14ac:dyDescent="0.2">
      <c r="A29" s="274" t="s">
        <v>57</v>
      </c>
      <c r="B29" s="335" t="s">
        <v>375</v>
      </c>
      <c r="C29" s="361" t="s">
        <v>494</v>
      </c>
      <c r="D29" s="362" t="s">
        <v>641</v>
      </c>
      <c r="E29" s="362" t="s">
        <v>650</v>
      </c>
      <c r="F29" s="337">
        <f>IF(G29=Listas!$A$3,1,0)</f>
        <v>0</v>
      </c>
      <c r="G29" s="338" t="str">
        <f t="shared" si="0"/>
        <v>No</v>
      </c>
      <c r="H29" s="339" t="str">
        <f t="shared" si="1"/>
        <v/>
      </c>
      <c r="I29" s="282"/>
    </row>
    <row r="30" spans="1:9" s="4" customFormat="1" ht="45" x14ac:dyDescent="0.2">
      <c r="A30" s="274" t="s">
        <v>57</v>
      </c>
      <c r="B30" s="340" t="s">
        <v>376</v>
      </c>
      <c r="C30" s="359" t="s">
        <v>495</v>
      </c>
      <c r="D30" s="360" t="s">
        <v>603</v>
      </c>
      <c r="E30" s="360" t="s">
        <v>642</v>
      </c>
      <c r="F30" s="342">
        <f>IF(G30=Listas!$A$3,1,0)</f>
        <v>0</v>
      </c>
      <c r="G30" s="343" t="str">
        <f t="shared" si="0"/>
        <v>No</v>
      </c>
      <c r="H30" s="344" t="str">
        <f t="shared" si="1"/>
        <v/>
      </c>
      <c r="I30" s="282"/>
    </row>
    <row r="31" spans="1:9" s="4" customFormat="1" ht="33.75" x14ac:dyDescent="0.2">
      <c r="A31" s="274" t="s">
        <v>57</v>
      </c>
      <c r="B31" s="335" t="s">
        <v>377</v>
      </c>
      <c r="C31" s="361" t="s">
        <v>496</v>
      </c>
      <c r="D31" s="362" t="s">
        <v>604</v>
      </c>
      <c r="E31" s="362" t="s">
        <v>648</v>
      </c>
      <c r="F31" s="337">
        <f>IF(G31=Listas!$A$3,1,0)</f>
        <v>0</v>
      </c>
      <c r="G31" s="338" t="str">
        <f t="shared" si="0"/>
        <v>No</v>
      </c>
      <c r="H31" s="339" t="str">
        <f t="shared" si="1"/>
        <v/>
      </c>
      <c r="I31" s="282"/>
    </row>
    <row r="32" spans="1:9" s="4" customFormat="1" ht="33.75" x14ac:dyDescent="0.2">
      <c r="A32" s="274" t="s">
        <v>57</v>
      </c>
      <c r="B32" s="340" t="s">
        <v>378</v>
      </c>
      <c r="C32" s="359" t="s">
        <v>497</v>
      </c>
      <c r="D32" s="360" t="s">
        <v>643</v>
      </c>
      <c r="E32" s="360" t="s">
        <v>651</v>
      </c>
      <c r="F32" s="342">
        <f>IF(G32=Listas!$A$3,1,0)</f>
        <v>0</v>
      </c>
      <c r="G32" s="343" t="str">
        <f t="shared" si="0"/>
        <v>No</v>
      </c>
      <c r="H32" s="344" t="str">
        <f t="shared" si="1"/>
        <v/>
      </c>
      <c r="I32" s="282"/>
    </row>
    <row r="33" spans="1:9" s="4" customFormat="1" ht="33.75" x14ac:dyDescent="0.2">
      <c r="A33" s="274" t="s">
        <v>57</v>
      </c>
      <c r="B33" s="335" t="s">
        <v>379</v>
      </c>
      <c r="C33" s="361" t="s">
        <v>498</v>
      </c>
      <c r="D33" s="362" t="s">
        <v>605</v>
      </c>
      <c r="E33" s="362" t="s">
        <v>647</v>
      </c>
      <c r="F33" s="337">
        <f>IF(G33=Listas!$A$3,1,0)</f>
        <v>0</v>
      </c>
      <c r="G33" s="338" t="str">
        <f t="shared" si="0"/>
        <v>No</v>
      </c>
      <c r="H33" s="339" t="str">
        <f t="shared" si="1"/>
        <v/>
      </c>
      <c r="I33" s="282"/>
    </row>
    <row r="34" spans="1:9" s="4" customFormat="1" ht="33.75" x14ac:dyDescent="0.2">
      <c r="A34" s="274" t="s">
        <v>57</v>
      </c>
      <c r="B34" s="340" t="s">
        <v>380</v>
      </c>
      <c r="C34" s="359" t="s">
        <v>499</v>
      </c>
      <c r="D34" s="360" t="s">
        <v>606</v>
      </c>
      <c r="E34" s="360" t="s">
        <v>652</v>
      </c>
      <c r="F34" s="342">
        <f>IF(G34=Listas!$A$3,1,0)</f>
        <v>0</v>
      </c>
      <c r="G34" s="343" t="str">
        <f t="shared" si="0"/>
        <v>No</v>
      </c>
      <c r="H34" s="344" t="str">
        <f t="shared" si="1"/>
        <v/>
      </c>
      <c r="I34" s="282"/>
    </row>
    <row r="35" spans="1:9" s="4" customFormat="1" ht="33.75" x14ac:dyDescent="0.2">
      <c r="A35" s="274" t="s">
        <v>57</v>
      </c>
      <c r="B35" s="335" t="s">
        <v>381</v>
      </c>
      <c r="C35" s="361" t="s">
        <v>610</v>
      </c>
      <c r="D35" s="362" t="s">
        <v>607</v>
      </c>
      <c r="E35" s="362" t="s">
        <v>646</v>
      </c>
      <c r="F35" s="337">
        <f>IF(G35=Listas!$A$3,1,0)</f>
        <v>0</v>
      </c>
      <c r="G35" s="338" t="str">
        <f t="shared" si="0"/>
        <v>No</v>
      </c>
      <c r="H35" s="339" t="str">
        <f t="shared" si="1"/>
        <v/>
      </c>
      <c r="I35" s="282"/>
    </row>
    <row r="36" spans="1:9" s="4" customFormat="1" ht="45.75" thickBot="1" x14ac:dyDescent="0.25">
      <c r="A36" s="274" t="s">
        <v>57</v>
      </c>
      <c r="B36" s="363" t="s">
        <v>382</v>
      </c>
      <c r="C36" s="364" t="s">
        <v>611</v>
      </c>
      <c r="D36" s="365" t="s">
        <v>645</v>
      </c>
      <c r="E36" s="365" t="s">
        <v>644</v>
      </c>
      <c r="F36" s="366">
        <f>IF(G36=Listas!$A$3,1,0)</f>
        <v>0</v>
      </c>
      <c r="G36" s="367" t="str">
        <f t="shared" si="0"/>
        <v>No</v>
      </c>
      <c r="H36" s="368" t="str">
        <f t="shared" si="1"/>
        <v/>
      </c>
      <c r="I36" s="293"/>
    </row>
    <row r="37" spans="1:9" ht="18.75" x14ac:dyDescent="0.25">
      <c r="A37" s="274" t="s">
        <v>511</v>
      </c>
      <c r="B37" s="323" t="s">
        <v>791</v>
      </c>
      <c r="C37" s="324"/>
      <c r="D37" s="369"/>
      <c r="E37" s="370"/>
      <c r="F37" s="371">
        <f>F39+F44+F48+F52+F56+F59+F62+F67+F71+F75+F78</f>
        <v>0</v>
      </c>
      <c r="G37" s="301"/>
      <c r="H37" s="325"/>
      <c r="I37" s="372"/>
    </row>
    <row r="38" spans="1:9" ht="15.75" thickBot="1" x14ac:dyDescent="0.3">
      <c r="A38" s="327" t="s">
        <v>220</v>
      </c>
      <c r="B38" s="373" t="s">
        <v>792</v>
      </c>
      <c r="C38" s="11"/>
      <c r="D38" s="374"/>
      <c r="F38" s="5"/>
      <c r="G38" s="376"/>
      <c r="H38" s="377"/>
      <c r="I38" s="378"/>
    </row>
    <row r="39" spans="1:9" s="4" customFormat="1" ht="15.75" thickBot="1" x14ac:dyDescent="0.25">
      <c r="A39" s="274" t="s">
        <v>511</v>
      </c>
      <c r="B39" s="418" t="s">
        <v>512</v>
      </c>
      <c r="C39" s="419" t="s">
        <v>793</v>
      </c>
      <c r="D39" s="420"/>
      <c r="E39" s="421"/>
      <c r="F39" s="422">
        <f>SUM(F40:F43)</f>
        <v>0</v>
      </c>
      <c r="G39" s="423" t="s">
        <v>44</v>
      </c>
      <c r="H39" s="424"/>
      <c r="I39" s="425"/>
    </row>
    <row r="40" spans="1:9" s="4" customFormat="1" ht="13.5" thickTop="1" x14ac:dyDescent="0.2">
      <c r="A40" s="274" t="s">
        <v>511</v>
      </c>
      <c r="B40" s="379" t="s">
        <v>584</v>
      </c>
      <c r="C40" s="545" t="s">
        <v>520</v>
      </c>
      <c r="D40" s="546"/>
      <c r="E40" s="546"/>
      <c r="F40" s="342">
        <f>IF(G40=Listas!$A$3,1,0)</f>
        <v>0</v>
      </c>
      <c r="G40" s="380" t="str">
        <f t="shared" ref="G40:G43" si="2">IF(I40&lt;&gt;"","Si","No")</f>
        <v>No</v>
      </c>
      <c r="H40" s="381" t="str">
        <f t="shared" ref="H40:H77" si="3">IF(G40="Si","X","")</f>
        <v/>
      </c>
      <c r="I40" s="278"/>
    </row>
    <row r="41" spans="1:9" s="4" customFormat="1" ht="12.75" x14ac:dyDescent="0.2">
      <c r="A41" s="274" t="s">
        <v>511</v>
      </c>
      <c r="B41" s="382" t="s">
        <v>585</v>
      </c>
      <c r="C41" s="541" t="s">
        <v>522</v>
      </c>
      <c r="D41" s="542"/>
      <c r="E41" s="542"/>
      <c r="F41" s="337">
        <f>IF(G41=Listas!$A$3,1,0)</f>
        <v>0</v>
      </c>
      <c r="G41" s="284" t="str">
        <f t="shared" si="2"/>
        <v>No</v>
      </c>
      <c r="H41" s="285" t="str">
        <f t="shared" si="3"/>
        <v/>
      </c>
      <c r="I41" s="282"/>
    </row>
    <row r="42" spans="1:9" s="4" customFormat="1" ht="12.75" x14ac:dyDescent="0.2">
      <c r="A42" s="274" t="s">
        <v>511</v>
      </c>
      <c r="B42" s="383" t="s">
        <v>586</v>
      </c>
      <c r="C42" s="539" t="s">
        <v>587</v>
      </c>
      <c r="D42" s="540"/>
      <c r="E42" s="540"/>
      <c r="F42" s="384">
        <f>IF(G42=Listas!$A$3,1,0)</f>
        <v>0</v>
      </c>
      <c r="G42" s="385" t="str">
        <f t="shared" si="2"/>
        <v>No</v>
      </c>
      <c r="H42" s="386" t="str">
        <f t="shared" si="3"/>
        <v/>
      </c>
      <c r="I42" s="282"/>
    </row>
    <row r="43" spans="1:9" s="4" customFormat="1" ht="13.5" thickBot="1" x14ac:dyDescent="0.25">
      <c r="A43" s="274" t="s">
        <v>511</v>
      </c>
      <c r="B43" s="382" t="s">
        <v>588</v>
      </c>
      <c r="C43" s="547" t="s">
        <v>524</v>
      </c>
      <c r="D43" s="548"/>
      <c r="E43" s="548"/>
      <c r="F43" s="283">
        <f>IF(G43=Listas!$A$3,1,0)</f>
        <v>0</v>
      </c>
      <c r="G43" s="284" t="str">
        <f t="shared" si="2"/>
        <v>No</v>
      </c>
      <c r="H43" s="285" t="str">
        <f t="shared" si="3"/>
        <v/>
      </c>
      <c r="I43" s="282"/>
    </row>
    <row r="44" spans="1:9" s="4" customFormat="1" ht="15.75" thickBot="1" x14ac:dyDescent="0.25">
      <c r="A44" s="274" t="s">
        <v>511</v>
      </c>
      <c r="B44" s="418" t="s">
        <v>513</v>
      </c>
      <c r="C44" s="419" t="s">
        <v>514</v>
      </c>
      <c r="D44" s="420"/>
      <c r="E44" s="421"/>
      <c r="F44" s="422">
        <f>SUM(F45:F47)</f>
        <v>0</v>
      </c>
      <c r="G44" s="423" t="s">
        <v>44</v>
      </c>
      <c r="H44" s="424"/>
      <c r="I44" s="425"/>
    </row>
    <row r="45" spans="1:9" s="4" customFormat="1" ht="13.5" thickTop="1" x14ac:dyDescent="0.2">
      <c r="A45" s="274" t="s">
        <v>511</v>
      </c>
      <c r="B45" s="383" t="s">
        <v>589</v>
      </c>
      <c r="C45" s="545" t="s">
        <v>520</v>
      </c>
      <c r="D45" s="546"/>
      <c r="E45" s="546"/>
      <c r="F45" s="384">
        <f>IF(G45=Listas!$A$3,1,0)</f>
        <v>0</v>
      </c>
      <c r="G45" s="380" t="str">
        <f t="shared" ref="G45:G47" si="4">IF(I45&lt;&gt;"","Si","No")</f>
        <v>No</v>
      </c>
      <c r="H45" s="381" t="str">
        <f t="shared" ref="H45:H47" si="5">IF(G45="Si","X","")</f>
        <v/>
      </c>
      <c r="I45" s="278"/>
    </row>
    <row r="46" spans="1:9" s="4" customFormat="1" ht="12.75" x14ac:dyDescent="0.2">
      <c r="A46" s="274" t="s">
        <v>511</v>
      </c>
      <c r="B46" s="382" t="s">
        <v>590</v>
      </c>
      <c r="C46" s="541" t="s">
        <v>522</v>
      </c>
      <c r="D46" s="542"/>
      <c r="E46" s="542"/>
      <c r="F46" s="283">
        <f>IF(G46=Listas!$A$3,1,0)</f>
        <v>0</v>
      </c>
      <c r="G46" s="284" t="str">
        <f t="shared" si="4"/>
        <v>No</v>
      </c>
      <c r="H46" s="285" t="str">
        <f t="shared" si="5"/>
        <v/>
      </c>
      <c r="I46" s="282"/>
    </row>
    <row r="47" spans="1:9" s="4" customFormat="1" ht="13.5" thickBot="1" x14ac:dyDescent="0.25">
      <c r="A47" s="274" t="s">
        <v>511</v>
      </c>
      <c r="B47" s="383" t="s">
        <v>591</v>
      </c>
      <c r="C47" s="543" t="s">
        <v>592</v>
      </c>
      <c r="D47" s="544"/>
      <c r="E47" s="544"/>
      <c r="F47" s="384">
        <f>IF(G47=Listas!$A$3,1,0)</f>
        <v>0</v>
      </c>
      <c r="G47" s="385" t="str">
        <f t="shared" si="4"/>
        <v>No</v>
      </c>
      <c r="H47" s="386" t="str">
        <f t="shared" si="5"/>
        <v/>
      </c>
      <c r="I47" s="282"/>
    </row>
    <row r="48" spans="1:9" s="4" customFormat="1" ht="15.75" thickBot="1" x14ac:dyDescent="0.25">
      <c r="A48" s="274" t="s">
        <v>511</v>
      </c>
      <c r="B48" s="418" t="s">
        <v>516</v>
      </c>
      <c r="C48" s="419" t="s">
        <v>517</v>
      </c>
      <c r="D48" s="420"/>
      <c r="E48" s="421"/>
      <c r="F48" s="422">
        <f>SUM(F49:F51)</f>
        <v>0</v>
      </c>
      <c r="G48" s="423"/>
      <c r="H48" s="424"/>
      <c r="I48" s="425"/>
    </row>
    <row r="49" spans="1:9" s="4" customFormat="1" ht="13.5" thickTop="1" x14ac:dyDescent="0.2">
      <c r="A49" s="274" t="s">
        <v>511</v>
      </c>
      <c r="B49" s="383" t="s">
        <v>593</v>
      </c>
      <c r="C49" s="545" t="s">
        <v>520</v>
      </c>
      <c r="D49" s="546"/>
      <c r="E49" s="546"/>
      <c r="F49" s="384">
        <f>IF(G49=Listas!$A$3,1,0)</f>
        <v>0</v>
      </c>
      <c r="G49" s="385" t="str">
        <f t="shared" ref="G49:G51" si="6">IF(I49&lt;&gt;"","Si","No")</f>
        <v>No</v>
      </c>
      <c r="H49" s="386" t="str">
        <f t="shared" si="3"/>
        <v/>
      </c>
      <c r="I49" s="282"/>
    </row>
    <row r="50" spans="1:9" s="4" customFormat="1" ht="12.75" x14ac:dyDescent="0.2">
      <c r="A50" s="274" t="s">
        <v>511</v>
      </c>
      <c r="B50" s="382" t="s">
        <v>594</v>
      </c>
      <c r="C50" s="541" t="s">
        <v>522</v>
      </c>
      <c r="D50" s="542"/>
      <c r="E50" s="542"/>
      <c r="F50" s="283">
        <f>IF(G50=Listas!$A$3,1,0)</f>
        <v>0</v>
      </c>
      <c r="G50" s="284" t="str">
        <f t="shared" si="6"/>
        <v>No</v>
      </c>
      <c r="H50" s="285" t="str">
        <f t="shared" si="3"/>
        <v/>
      </c>
      <c r="I50" s="282"/>
    </row>
    <row r="51" spans="1:9" s="4" customFormat="1" ht="13.5" thickBot="1" x14ac:dyDescent="0.25">
      <c r="A51" s="274" t="s">
        <v>511</v>
      </c>
      <c r="B51" s="383" t="s">
        <v>595</v>
      </c>
      <c r="C51" s="543" t="s">
        <v>596</v>
      </c>
      <c r="D51" s="544"/>
      <c r="E51" s="544"/>
      <c r="F51" s="384">
        <f>IF(G51=Listas!$A$3,1,0)</f>
        <v>0</v>
      </c>
      <c r="G51" s="385" t="str">
        <f t="shared" si="6"/>
        <v>No</v>
      </c>
      <c r="H51" s="386" t="str">
        <f t="shared" si="3"/>
        <v/>
      </c>
      <c r="I51" s="282"/>
    </row>
    <row r="52" spans="1:9" s="4" customFormat="1" ht="15.75" thickBot="1" x14ac:dyDescent="0.25">
      <c r="A52" s="274" t="s">
        <v>511</v>
      </c>
      <c r="B52" s="418" t="s">
        <v>515</v>
      </c>
      <c r="C52" s="419" t="s">
        <v>518</v>
      </c>
      <c r="D52" s="420"/>
      <c r="E52" s="421"/>
      <c r="F52" s="422">
        <f>SUM(F53:F55)</f>
        <v>0</v>
      </c>
      <c r="G52" s="423"/>
      <c r="H52" s="424"/>
      <c r="I52" s="425"/>
    </row>
    <row r="53" spans="1:9" s="4" customFormat="1" ht="13.5" thickTop="1" x14ac:dyDescent="0.2">
      <c r="A53" s="274" t="s">
        <v>511</v>
      </c>
      <c r="B53" s="383" t="s">
        <v>519</v>
      </c>
      <c r="C53" s="545" t="s">
        <v>520</v>
      </c>
      <c r="D53" s="546"/>
      <c r="E53" s="546"/>
      <c r="F53" s="384">
        <f>IF(G53=Listas!$A$3,1,0)</f>
        <v>0</v>
      </c>
      <c r="G53" s="385" t="str">
        <f t="shared" ref="G53:G55" si="7">IF(I53&lt;&gt;"","Si","No")</f>
        <v>No</v>
      </c>
      <c r="H53" s="386" t="str">
        <f t="shared" si="3"/>
        <v/>
      </c>
      <c r="I53" s="282"/>
    </row>
    <row r="54" spans="1:9" s="4" customFormat="1" ht="12.75" x14ac:dyDescent="0.2">
      <c r="A54" s="274" t="s">
        <v>511</v>
      </c>
      <c r="B54" s="382" t="s">
        <v>521</v>
      </c>
      <c r="C54" s="541" t="s">
        <v>522</v>
      </c>
      <c r="D54" s="542"/>
      <c r="E54" s="542"/>
      <c r="F54" s="283">
        <f>IF(G54=Listas!$A$3,1,0)</f>
        <v>0</v>
      </c>
      <c r="G54" s="284" t="str">
        <f t="shared" si="7"/>
        <v>No</v>
      </c>
      <c r="H54" s="285" t="str">
        <f t="shared" si="3"/>
        <v/>
      </c>
      <c r="I54" s="282"/>
    </row>
    <row r="55" spans="1:9" s="4" customFormat="1" ht="13.5" thickBot="1" x14ac:dyDescent="0.25">
      <c r="A55" s="274" t="s">
        <v>511</v>
      </c>
      <c r="B55" s="383" t="s">
        <v>523</v>
      </c>
      <c r="C55" s="543" t="s">
        <v>524</v>
      </c>
      <c r="D55" s="544"/>
      <c r="E55" s="544"/>
      <c r="F55" s="384">
        <f>IF(G55=Listas!$A$3,1,0)</f>
        <v>0</v>
      </c>
      <c r="G55" s="385" t="str">
        <f t="shared" si="7"/>
        <v>No</v>
      </c>
      <c r="H55" s="386" t="str">
        <f t="shared" si="3"/>
        <v/>
      </c>
      <c r="I55" s="282"/>
    </row>
    <row r="56" spans="1:9" s="4" customFormat="1" ht="15.75" thickBot="1" x14ac:dyDescent="0.25">
      <c r="A56" s="274" t="s">
        <v>511</v>
      </c>
      <c r="B56" s="418" t="s">
        <v>558</v>
      </c>
      <c r="C56" s="419" t="s">
        <v>527</v>
      </c>
      <c r="D56" s="420"/>
      <c r="E56" s="421"/>
      <c r="F56" s="422">
        <f>SUM(F57:F59)</f>
        <v>0</v>
      </c>
      <c r="G56" s="423"/>
      <c r="H56" s="424"/>
      <c r="I56" s="425"/>
    </row>
    <row r="57" spans="1:9" s="4" customFormat="1" ht="13.5" thickTop="1" x14ac:dyDescent="0.2">
      <c r="A57" s="274" t="s">
        <v>511</v>
      </c>
      <c r="B57" s="383" t="s">
        <v>559</v>
      </c>
      <c r="C57" s="545" t="s">
        <v>525</v>
      </c>
      <c r="D57" s="546"/>
      <c r="E57" s="546"/>
      <c r="F57" s="384">
        <f>IF(G57=Listas!$A$3,1,0)</f>
        <v>0</v>
      </c>
      <c r="G57" s="385" t="str">
        <f t="shared" ref="G57:G58" si="8">IF(I57&lt;&gt;"","Si","No")</f>
        <v>No</v>
      </c>
      <c r="H57" s="386" t="str">
        <f t="shared" ref="H57:H58" si="9">IF(G57="Si","X","")</f>
        <v/>
      </c>
      <c r="I57" s="282"/>
    </row>
    <row r="58" spans="1:9" s="4" customFormat="1" ht="13.5" thickBot="1" x14ac:dyDescent="0.25">
      <c r="A58" s="274" t="s">
        <v>511</v>
      </c>
      <c r="B58" s="382" t="s">
        <v>560</v>
      </c>
      <c r="C58" s="547" t="s">
        <v>526</v>
      </c>
      <c r="D58" s="548"/>
      <c r="E58" s="548"/>
      <c r="F58" s="283">
        <f>IF(G58=Listas!$A$3,1,0)</f>
        <v>0</v>
      </c>
      <c r="G58" s="284" t="str">
        <f t="shared" si="8"/>
        <v>No</v>
      </c>
      <c r="H58" s="285" t="str">
        <f t="shared" si="9"/>
        <v/>
      </c>
      <c r="I58" s="282"/>
    </row>
    <row r="59" spans="1:9" s="4" customFormat="1" ht="15.75" thickBot="1" x14ac:dyDescent="0.25">
      <c r="A59" s="274" t="s">
        <v>511</v>
      </c>
      <c r="B59" s="418" t="s">
        <v>557</v>
      </c>
      <c r="C59" s="419" t="s">
        <v>528</v>
      </c>
      <c r="D59" s="420"/>
      <c r="E59" s="421"/>
      <c r="F59" s="422">
        <f>SUM(F60:F61)</f>
        <v>0</v>
      </c>
      <c r="G59" s="423"/>
      <c r="H59" s="424"/>
      <c r="I59" s="425"/>
    </row>
    <row r="60" spans="1:9" s="4" customFormat="1" ht="13.5" thickTop="1" x14ac:dyDescent="0.2">
      <c r="A60" s="274" t="s">
        <v>511</v>
      </c>
      <c r="B60" s="383" t="s">
        <v>529</v>
      </c>
      <c r="C60" s="545" t="s">
        <v>525</v>
      </c>
      <c r="D60" s="546"/>
      <c r="E60" s="546"/>
      <c r="F60" s="384">
        <f>IF(G60=Listas!$A$3,1,0)</f>
        <v>0</v>
      </c>
      <c r="G60" s="385" t="str">
        <f t="shared" ref="G60:G61" si="10">IF(I60&lt;&gt;"","Si","No")</f>
        <v>No</v>
      </c>
      <c r="H60" s="386" t="str">
        <f t="shared" ref="H60:H61" si="11">IF(G60="Si","X","")</f>
        <v/>
      </c>
      <c r="I60" s="282"/>
    </row>
    <row r="61" spans="1:9" s="4" customFormat="1" ht="13.5" thickBot="1" x14ac:dyDescent="0.25">
      <c r="A61" s="274" t="s">
        <v>511</v>
      </c>
      <c r="B61" s="382" t="s">
        <v>561</v>
      </c>
      <c r="C61" s="547" t="s">
        <v>530</v>
      </c>
      <c r="D61" s="548"/>
      <c r="E61" s="548"/>
      <c r="F61" s="283">
        <f>IF(G61=Listas!$A$3,1,0)</f>
        <v>0</v>
      </c>
      <c r="G61" s="284" t="str">
        <f t="shared" si="10"/>
        <v>No</v>
      </c>
      <c r="H61" s="285" t="str">
        <f t="shared" si="11"/>
        <v/>
      </c>
      <c r="I61" s="282"/>
    </row>
    <row r="62" spans="1:9" s="4" customFormat="1" ht="15.75" thickBot="1" x14ac:dyDescent="0.25">
      <c r="A62" s="274" t="s">
        <v>511</v>
      </c>
      <c r="B62" s="418" t="s">
        <v>556</v>
      </c>
      <c r="C62" s="419" t="s">
        <v>583</v>
      </c>
      <c r="D62" s="420"/>
      <c r="E62" s="421"/>
      <c r="F62" s="422">
        <f>SUM(F63:F66)</f>
        <v>0</v>
      </c>
      <c r="G62" s="423"/>
      <c r="H62" s="424"/>
      <c r="I62" s="425"/>
    </row>
    <row r="63" spans="1:9" s="4" customFormat="1" ht="13.5" thickTop="1" x14ac:dyDescent="0.2">
      <c r="A63" s="274" t="s">
        <v>511</v>
      </c>
      <c r="B63" s="383" t="s">
        <v>566</v>
      </c>
      <c r="C63" s="545" t="s">
        <v>562</v>
      </c>
      <c r="D63" s="546"/>
      <c r="E63" s="546"/>
      <c r="F63" s="384">
        <f>IF(G63=Listas!$A$3,1,0)</f>
        <v>0</v>
      </c>
      <c r="G63" s="385" t="str">
        <f t="shared" ref="G63:G66" si="12">IF(I63&lt;&gt;"","Si","No")</f>
        <v>No</v>
      </c>
      <c r="H63" s="386" t="str">
        <f t="shared" si="3"/>
        <v/>
      </c>
      <c r="I63" s="282"/>
    </row>
    <row r="64" spans="1:9" s="4" customFormat="1" ht="12.75" x14ac:dyDescent="0.2">
      <c r="A64" s="274" t="s">
        <v>511</v>
      </c>
      <c r="B64" s="382" t="s">
        <v>567</v>
      </c>
      <c r="C64" s="541" t="s">
        <v>563</v>
      </c>
      <c r="D64" s="542"/>
      <c r="E64" s="542"/>
      <c r="F64" s="283">
        <f>IF(G64=Listas!$A$3,1,0)</f>
        <v>0</v>
      </c>
      <c r="G64" s="284" t="str">
        <f t="shared" si="12"/>
        <v>No</v>
      </c>
      <c r="H64" s="285" t="str">
        <f t="shared" si="3"/>
        <v/>
      </c>
      <c r="I64" s="282"/>
    </row>
    <row r="65" spans="1:9" s="4" customFormat="1" ht="12.75" x14ac:dyDescent="0.2">
      <c r="A65" s="274" t="s">
        <v>511</v>
      </c>
      <c r="B65" s="383" t="s">
        <v>568</v>
      </c>
      <c r="C65" s="539" t="s">
        <v>564</v>
      </c>
      <c r="D65" s="540"/>
      <c r="E65" s="540"/>
      <c r="F65" s="384">
        <f>IF(G65=Listas!$A$3,1,0)</f>
        <v>0</v>
      </c>
      <c r="G65" s="385" t="str">
        <f t="shared" si="12"/>
        <v>No</v>
      </c>
      <c r="H65" s="386" t="str">
        <f t="shared" si="3"/>
        <v/>
      </c>
      <c r="I65" s="282"/>
    </row>
    <row r="66" spans="1:9" s="4" customFormat="1" ht="13.5" thickBot="1" x14ac:dyDescent="0.25">
      <c r="A66" s="274" t="s">
        <v>511</v>
      </c>
      <c r="B66" s="382" t="s">
        <v>569</v>
      </c>
      <c r="C66" s="547" t="s">
        <v>565</v>
      </c>
      <c r="D66" s="548"/>
      <c r="E66" s="548"/>
      <c r="F66" s="283">
        <f>IF(G66=Listas!$A$3,1,0)</f>
        <v>0</v>
      </c>
      <c r="G66" s="284" t="str">
        <f t="shared" si="12"/>
        <v>No</v>
      </c>
      <c r="H66" s="285" t="str">
        <f t="shared" si="3"/>
        <v/>
      </c>
      <c r="I66" s="282"/>
    </row>
    <row r="67" spans="1:9" s="4" customFormat="1" ht="15.75" thickBot="1" x14ac:dyDescent="0.25">
      <c r="A67" s="274" t="s">
        <v>511</v>
      </c>
      <c r="B67" s="418" t="s">
        <v>555</v>
      </c>
      <c r="C67" s="419" t="s">
        <v>549</v>
      </c>
      <c r="D67" s="420"/>
      <c r="E67" s="421"/>
      <c r="F67" s="422">
        <f>SUM(F68:F70)</f>
        <v>0</v>
      </c>
      <c r="G67" s="423"/>
      <c r="H67" s="424"/>
      <c r="I67" s="425"/>
    </row>
    <row r="68" spans="1:9" s="4" customFormat="1" ht="13.5" thickTop="1" x14ac:dyDescent="0.2">
      <c r="A68" s="274" t="s">
        <v>511</v>
      </c>
      <c r="B68" s="383" t="s">
        <v>570</v>
      </c>
      <c r="C68" s="545" t="s">
        <v>571</v>
      </c>
      <c r="D68" s="546"/>
      <c r="E68" s="546"/>
      <c r="F68" s="384">
        <f>IF(G68=Listas!$A$3,1,0)</f>
        <v>0</v>
      </c>
      <c r="G68" s="385" t="str">
        <f t="shared" ref="G68:G70" si="13">IF(I68&lt;&gt;"","Si","No")</f>
        <v>No</v>
      </c>
      <c r="H68" s="386" t="str">
        <f t="shared" si="3"/>
        <v/>
      </c>
      <c r="I68" s="282"/>
    </row>
    <row r="69" spans="1:9" s="4" customFormat="1" ht="12.75" x14ac:dyDescent="0.2">
      <c r="A69" s="274" t="s">
        <v>511</v>
      </c>
      <c r="B69" s="382" t="s">
        <v>573</v>
      </c>
      <c r="C69" s="541" t="s">
        <v>572</v>
      </c>
      <c r="D69" s="542"/>
      <c r="E69" s="542"/>
      <c r="F69" s="283">
        <f>IF(G69=Listas!$A$3,1,0)</f>
        <v>0</v>
      </c>
      <c r="G69" s="284" t="str">
        <f t="shared" si="13"/>
        <v>No</v>
      </c>
      <c r="H69" s="285" t="str">
        <f t="shared" si="3"/>
        <v/>
      </c>
      <c r="I69" s="282"/>
    </row>
    <row r="70" spans="1:9" s="4" customFormat="1" ht="13.5" thickBot="1" x14ac:dyDescent="0.25">
      <c r="A70" s="274" t="s">
        <v>511</v>
      </c>
      <c r="B70" s="383" t="s">
        <v>574</v>
      </c>
      <c r="C70" s="543" t="s">
        <v>575</v>
      </c>
      <c r="D70" s="544"/>
      <c r="E70" s="544"/>
      <c r="F70" s="384">
        <f>IF(G70=Listas!$A$3,1,0)</f>
        <v>0</v>
      </c>
      <c r="G70" s="385" t="str">
        <f t="shared" si="13"/>
        <v>No</v>
      </c>
      <c r="H70" s="386" t="str">
        <f t="shared" si="3"/>
        <v/>
      </c>
      <c r="I70" s="282"/>
    </row>
    <row r="71" spans="1:9" s="4" customFormat="1" ht="15.75" thickBot="1" x14ac:dyDescent="0.25">
      <c r="A71" s="274" t="s">
        <v>511</v>
      </c>
      <c r="B71" s="418" t="s">
        <v>554</v>
      </c>
      <c r="C71" s="419" t="s">
        <v>550</v>
      </c>
      <c r="D71" s="420"/>
      <c r="E71" s="421"/>
      <c r="F71" s="422">
        <f>SUM(F72:F74)</f>
        <v>0</v>
      </c>
      <c r="G71" s="423"/>
      <c r="H71" s="424"/>
      <c r="I71" s="425"/>
    </row>
    <row r="72" spans="1:9" s="4" customFormat="1" ht="13.5" thickTop="1" x14ac:dyDescent="0.2">
      <c r="A72" s="274" t="s">
        <v>511</v>
      </c>
      <c r="B72" s="383" t="s">
        <v>579</v>
      </c>
      <c r="C72" s="545" t="s">
        <v>576</v>
      </c>
      <c r="D72" s="546"/>
      <c r="E72" s="546"/>
      <c r="F72" s="384">
        <f>IF(G72=Listas!$A$3,1,0)</f>
        <v>0</v>
      </c>
      <c r="G72" s="385" t="str">
        <f t="shared" ref="G72:G74" si="14">IF(I72&lt;&gt;"","Si","No")</f>
        <v>No</v>
      </c>
      <c r="H72" s="386" t="str">
        <f t="shared" si="3"/>
        <v/>
      </c>
      <c r="I72" s="282"/>
    </row>
    <row r="73" spans="1:9" s="4" customFormat="1" ht="12.75" x14ac:dyDescent="0.2">
      <c r="A73" s="274" t="s">
        <v>511</v>
      </c>
      <c r="B73" s="382" t="s">
        <v>580</v>
      </c>
      <c r="C73" s="541" t="s">
        <v>577</v>
      </c>
      <c r="D73" s="542"/>
      <c r="E73" s="542"/>
      <c r="F73" s="283">
        <f>IF(G73=Listas!$A$3,1,0)</f>
        <v>0</v>
      </c>
      <c r="G73" s="284" t="str">
        <f t="shared" si="14"/>
        <v>No</v>
      </c>
      <c r="H73" s="285" t="str">
        <f t="shared" si="3"/>
        <v/>
      </c>
      <c r="I73" s="282"/>
    </row>
    <row r="74" spans="1:9" s="4" customFormat="1" ht="13.5" thickBot="1" x14ac:dyDescent="0.25">
      <c r="A74" s="274" t="s">
        <v>511</v>
      </c>
      <c r="B74" s="383" t="s">
        <v>581</v>
      </c>
      <c r="C74" s="543" t="s">
        <v>578</v>
      </c>
      <c r="D74" s="544"/>
      <c r="E74" s="544"/>
      <c r="F74" s="384">
        <f>IF(G74=Listas!$A$3,1,0)</f>
        <v>0</v>
      </c>
      <c r="G74" s="385" t="str">
        <f t="shared" si="14"/>
        <v>No</v>
      </c>
      <c r="H74" s="386" t="str">
        <f t="shared" si="3"/>
        <v/>
      </c>
      <c r="I74" s="282"/>
    </row>
    <row r="75" spans="1:9" s="4" customFormat="1" ht="15.75" thickBot="1" x14ac:dyDescent="0.25">
      <c r="A75" s="274" t="s">
        <v>511</v>
      </c>
      <c r="B75" s="418" t="s">
        <v>553</v>
      </c>
      <c r="C75" s="419" t="s">
        <v>551</v>
      </c>
      <c r="D75" s="420"/>
      <c r="E75" s="421"/>
      <c r="F75" s="422">
        <f>SUM(F76:F77)</f>
        <v>0</v>
      </c>
      <c r="G75" s="423"/>
      <c r="H75" s="424"/>
      <c r="I75" s="425"/>
    </row>
    <row r="76" spans="1:9" s="4" customFormat="1" ht="13.5" thickTop="1" x14ac:dyDescent="0.2">
      <c r="A76" s="274" t="s">
        <v>511</v>
      </c>
      <c r="B76" s="383" t="s">
        <v>547</v>
      </c>
      <c r="C76" s="545" t="s">
        <v>546</v>
      </c>
      <c r="D76" s="546"/>
      <c r="E76" s="546"/>
      <c r="F76" s="384">
        <f>IF(G76=Listas!$A$3,1,0)</f>
        <v>0</v>
      </c>
      <c r="G76" s="385" t="str">
        <f t="shared" ref="G76:G77" si="15">IF(I76&lt;&gt;"","Si","No")</f>
        <v>No</v>
      </c>
      <c r="H76" s="386" t="str">
        <f t="shared" si="3"/>
        <v/>
      </c>
      <c r="I76" s="282"/>
    </row>
    <row r="77" spans="1:9" s="4" customFormat="1" ht="13.5" thickBot="1" x14ac:dyDescent="0.25">
      <c r="A77" s="274" t="s">
        <v>511</v>
      </c>
      <c r="B77" s="382" t="s">
        <v>548</v>
      </c>
      <c r="C77" s="547" t="s">
        <v>545</v>
      </c>
      <c r="D77" s="548"/>
      <c r="E77" s="548"/>
      <c r="F77" s="283">
        <f>IF(G77=Listas!$A$3,1,0)</f>
        <v>0</v>
      </c>
      <c r="G77" s="284" t="str">
        <f t="shared" si="15"/>
        <v>No</v>
      </c>
      <c r="H77" s="285" t="str">
        <f t="shared" si="3"/>
        <v/>
      </c>
      <c r="I77" s="282"/>
    </row>
    <row r="78" spans="1:9" s="4" customFormat="1" ht="15.75" thickBot="1" x14ac:dyDescent="0.25">
      <c r="A78" s="274" t="s">
        <v>511</v>
      </c>
      <c r="B78" s="418" t="s">
        <v>552</v>
      </c>
      <c r="C78" s="419" t="s">
        <v>582</v>
      </c>
      <c r="D78" s="420"/>
      <c r="E78" s="421"/>
      <c r="F78" s="422">
        <f>SUM(F79:F85)</f>
        <v>0</v>
      </c>
      <c r="G78" s="423"/>
      <c r="H78" s="424"/>
      <c r="I78" s="425"/>
    </row>
    <row r="79" spans="1:9" s="4" customFormat="1" ht="13.5" thickTop="1" x14ac:dyDescent="0.2">
      <c r="A79" s="274" t="s">
        <v>511</v>
      </c>
      <c r="B79" s="383" t="s">
        <v>538</v>
      </c>
      <c r="C79" s="545" t="s">
        <v>531</v>
      </c>
      <c r="D79" s="546"/>
      <c r="E79" s="546"/>
      <c r="F79" s="384">
        <f>IF(G79=Listas!$A$3,1,0)</f>
        <v>0</v>
      </c>
      <c r="G79" s="385" t="str">
        <f t="shared" ref="G79:G85" si="16">IF(I79&lt;&gt;"","Si","No")</f>
        <v>No</v>
      </c>
      <c r="H79" s="386" t="str">
        <f t="shared" ref="H79:H85" si="17">IF(G79="Si","X","")</f>
        <v/>
      </c>
      <c r="I79" s="282"/>
    </row>
    <row r="80" spans="1:9" s="4" customFormat="1" ht="12.75" x14ac:dyDescent="0.2">
      <c r="A80" s="274" t="s">
        <v>511</v>
      </c>
      <c r="B80" s="382" t="s">
        <v>539</v>
      </c>
      <c r="C80" s="541" t="s">
        <v>532</v>
      </c>
      <c r="D80" s="542"/>
      <c r="E80" s="542"/>
      <c r="F80" s="283">
        <f>IF(G80=Listas!$A$3,1,0)</f>
        <v>0</v>
      </c>
      <c r="G80" s="284" t="str">
        <f t="shared" si="16"/>
        <v>No</v>
      </c>
      <c r="H80" s="285" t="str">
        <f t="shared" si="17"/>
        <v/>
      </c>
      <c r="I80" s="282"/>
    </row>
    <row r="81" spans="1:9" s="4" customFormat="1" ht="12.75" x14ac:dyDescent="0.2">
      <c r="A81" s="274" t="s">
        <v>511</v>
      </c>
      <c r="B81" s="383" t="s">
        <v>540</v>
      </c>
      <c r="C81" s="539" t="s">
        <v>533</v>
      </c>
      <c r="D81" s="540"/>
      <c r="E81" s="540"/>
      <c r="F81" s="384">
        <f>IF(G81=Listas!$A$3,1,0)</f>
        <v>0</v>
      </c>
      <c r="G81" s="385" t="str">
        <f t="shared" si="16"/>
        <v>No</v>
      </c>
      <c r="H81" s="386" t="str">
        <f t="shared" si="17"/>
        <v/>
      </c>
      <c r="I81" s="282"/>
    </row>
    <row r="82" spans="1:9" s="4" customFormat="1" ht="12.75" x14ac:dyDescent="0.2">
      <c r="A82" s="274" t="s">
        <v>511</v>
      </c>
      <c r="B82" s="382" t="s">
        <v>541</v>
      </c>
      <c r="C82" s="541" t="s">
        <v>534</v>
      </c>
      <c r="D82" s="542"/>
      <c r="E82" s="542"/>
      <c r="F82" s="283">
        <f>IF(G82=Listas!$A$3,1,0)</f>
        <v>0</v>
      </c>
      <c r="G82" s="284" t="str">
        <f t="shared" si="16"/>
        <v>No</v>
      </c>
      <c r="H82" s="285" t="str">
        <f t="shared" si="17"/>
        <v/>
      </c>
      <c r="I82" s="282"/>
    </row>
    <row r="83" spans="1:9" s="4" customFormat="1" ht="12.75" x14ac:dyDescent="0.2">
      <c r="A83" s="274" t="s">
        <v>511</v>
      </c>
      <c r="B83" s="383" t="s">
        <v>542</v>
      </c>
      <c r="C83" s="539" t="s">
        <v>535</v>
      </c>
      <c r="D83" s="540"/>
      <c r="E83" s="540"/>
      <c r="F83" s="384">
        <f>IF(G83=Listas!$A$3,1,0)</f>
        <v>0</v>
      </c>
      <c r="G83" s="385" t="str">
        <f t="shared" si="16"/>
        <v>No</v>
      </c>
      <c r="H83" s="386" t="str">
        <f t="shared" si="17"/>
        <v/>
      </c>
      <c r="I83" s="282"/>
    </row>
    <row r="84" spans="1:9" s="4" customFormat="1" ht="12.75" x14ac:dyDescent="0.2">
      <c r="A84" s="274" t="s">
        <v>511</v>
      </c>
      <c r="B84" s="382" t="s">
        <v>543</v>
      </c>
      <c r="C84" s="541" t="s">
        <v>536</v>
      </c>
      <c r="D84" s="542"/>
      <c r="E84" s="542"/>
      <c r="F84" s="283">
        <f>IF(G84=Listas!$A$3,1,0)</f>
        <v>0</v>
      </c>
      <c r="G84" s="284" t="str">
        <f t="shared" si="16"/>
        <v>No</v>
      </c>
      <c r="H84" s="285" t="str">
        <f t="shared" si="17"/>
        <v/>
      </c>
      <c r="I84" s="282"/>
    </row>
    <row r="85" spans="1:9" s="4" customFormat="1" ht="13.5" thickBot="1" x14ac:dyDescent="0.25">
      <c r="A85" s="274" t="s">
        <v>511</v>
      </c>
      <c r="B85" s="387" t="s">
        <v>544</v>
      </c>
      <c r="C85" s="543" t="s">
        <v>537</v>
      </c>
      <c r="D85" s="544"/>
      <c r="E85" s="544"/>
      <c r="F85" s="388">
        <f>IF(G85=Listas!$A$3,1,0)</f>
        <v>0</v>
      </c>
      <c r="G85" s="389" t="str">
        <f t="shared" si="16"/>
        <v>No</v>
      </c>
      <c r="H85" s="390" t="str">
        <f t="shared" si="17"/>
        <v/>
      </c>
      <c r="I85" s="293"/>
    </row>
    <row r="86" spans="1:9" x14ac:dyDescent="0.25">
      <c r="A86" s="391"/>
      <c r="C86" s="392"/>
      <c r="H86" s="393"/>
    </row>
  </sheetData>
  <sheetProtection algorithmName="SHA-512" hashValue="1HRCtJLxaUUMP2DBtD/TvtHLRYkgDF8Tue7ziHdUCP75rmfGgbFpmegKJdHiPC2B6knGyd6c/XJrVPDT5DuJoQ==" saltValue="QrL2ghWJoXENwdvdzm6e7A==" spinCount="100000" sheet="1" autoFilter="0"/>
  <autoFilter ref="A7:I85" xr:uid="{8B05247C-138D-4A64-A0F0-DD12BACDBF01}"/>
  <mergeCells count="45">
    <mergeCell ref="C42:E42"/>
    <mergeCell ref="B1:E1"/>
    <mergeCell ref="C2:G2"/>
    <mergeCell ref="C3:G3"/>
    <mergeCell ref="C4:D4"/>
    <mergeCell ref="B10:E10"/>
    <mergeCell ref="G10:G11"/>
    <mergeCell ref="H10:H11"/>
    <mergeCell ref="I10:I11"/>
    <mergeCell ref="E11:F11"/>
    <mergeCell ref="C40:E40"/>
    <mergeCell ref="C41:E41"/>
    <mergeCell ref="C58:E58"/>
    <mergeCell ref="C43:E43"/>
    <mergeCell ref="C45:E45"/>
    <mergeCell ref="C46:E46"/>
    <mergeCell ref="C47:E47"/>
    <mergeCell ref="C49:E49"/>
    <mergeCell ref="C50:E50"/>
    <mergeCell ref="C51:E51"/>
    <mergeCell ref="C53:E53"/>
    <mergeCell ref="C54:E54"/>
    <mergeCell ref="C55:E55"/>
    <mergeCell ref="C57:E57"/>
    <mergeCell ref="C74:E74"/>
    <mergeCell ref="C60:E60"/>
    <mergeCell ref="C61:E61"/>
    <mergeCell ref="C63:E63"/>
    <mergeCell ref="C64:E64"/>
    <mergeCell ref="C65:E65"/>
    <mergeCell ref="C66:E66"/>
    <mergeCell ref="C68:E68"/>
    <mergeCell ref="C69:E69"/>
    <mergeCell ref="C70:E70"/>
    <mergeCell ref="C72:E72"/>
    <mergeCell ref="C73:E73"/>
    <mergeCell ref="C83:E83"/>
    <mergeCell ref="C84:E84"/>
    <mergeCell ref="C85:E85"/>
    <mergeCell ref="C76:E76"/>
    <mergeCell ref="C77:E77"/>
    <mergeCell ref="C79:E79"/>
    <mergeCell ref="C80:E80"/>
    <mergeCell ref="C81:E81"/>
    <mergeCell ref="C82:E82"/>
  </mergeCells>
  <dataValidations count="2">
    <dataValidation type="date" allowBlank="1" showInputMessage="1" showErrorMessage="1" errorTitle="Fecha no valida" error="Introducir una fecha de la convocatoria 2018" promptTitle="Introducir Fecha" prompt="Convocatoria 2018" sqref="C4:C5" xr:uid="{DF8EB41A-D857-4FA1-B6E2-F4D283274493}">
      <formula1>43405</formula1>
      <formula2>43496</formula2>
    </dataValidation>
    <dataValidation allowBlank="1" showInputMessage="1" showErrorMessage="1" prompt="Justifique el elemento para que pueda ser valorado y puntuado en el criterio CS13" sqref="I12:I36 I40" xr:uid="{C0619212-3113-44DD-88BD-39509852940E}"/>
  </dataValidations>
  <pageMargins left="0.35433070866141736" right="0.15748031496062992" top="1.1417322834645669" bottom="0.78740157480314965" header="0.31496062992125984" footer="0.31496062992125984"/>
  <pageSetup paperSize="9" scale="58" fitToHeight="0" orientation="portrait" r:id="rId1"/>
  <headerFooter scaleWithDoc="0">
    <oddHeader>&amp;L&amp;G</oddHeader>
    <oddFooter>&amp;L&amp;"Eras Demi ITC,Normal"&amp;8&amp;G&amp;R&amp;8&amp;P/&amp;N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1803-D134-44A3-A5E5-5DF8FD59E2D6}">
  <sheetPr>
    <tabColor theme="0" tint="-0.34998626667073579"/>
    <pageSetUpPr fitToPage="1"/>
  </sheetPr>
  <dimension ref="A1:G90"/>
  <sheetViews>
    <sheetView topLeftCell="B1" zoomScaleNormal="100" zoomScaleSheetLayoutView="110" workbookViewId="0">
      <selection activeCell="G11" sqref="G11:G12"/>
    </sheetView>
  </sheetViews>
  <sheetFormatPr baseColWidth="10" defaultColWidth="11.42578125" defaultRowHeight="15" x14ac:dyDescent="0.25"/>
  <cols>
    <col min="1" max="1" width="6.85546875" style="41" hidden="1" customWidth="1"/>
    <col min="2" max="2" width="10.5703125" style="5" customWidth="1"/>
    <col min="3" max="3" width="92.140625" style="315" customWidth="1"/>
    <col min="4" max="4" width="9" style="316" hidden="1" customWidth="1"/>
    <col min="5" max="5" width="11.42578125" style="317" hidden="1" customWidth="1"/>
    <col min="6" max="6" width="8.28515625" customWidth="1"/>
    <col min="7" max="7" width="39.5703125" style="318" customWidth="1"/>
  </cols>
  <sheetData>
    <row r="1" spans="1:7" ht="24.75" customHeight="1" thickTop="1" thickBot="1" x14ac:dyDescent="0.4">
      <c r="A1" s="294"/>
      <c r="B1" s="534" t="str">
        <f>"NECESIDADES PRIORITARIAS  "&amp;LEFT(Baremo!C8,8)</f>
        <v xml:space="preserve">NECESIDADES PRIORITARIAS  Linea 1 </v>
      </c>
      <c r="C1" s="555"/>
      <c r="D1" s="319"/>
      <c r="E1" s="319"/>
      <c r="F1" s="319"/>
      <c r="G1" s="320" t="str">
        <f>Baremo!J1</f>
        <v xml:space="preserve">  GDR: JA07  Convocatoria: 2020</v>
      </c>
    </row>
    <row r="2" spans="1:7" ht="16.5" thickTop="1" thickBot="1" x14ac:dyDescent="0.3">
      <c r="A2" s="294"/>
      <c r="B2" s="394" t="str">
        <f>Baremo!B2</f>
        <v>Proyecto:</v>
      </c>
      <c r="C2" s="525" t="str">
        <f>IF(Baremo!C2:I2=0,"",Baremo!C2:I2)</f>
        <v/>
      </c>
      <c r="D2" s="525"/>
      <c r="E2" s="525"/>
      <c r="F2" s="395"/>
      <c r="G2" s="395"/>
    </row>
    <row r="3" spans="1:7" ht="16.5" thickTop="1" thickBot="1" x14ac:dyDescent="0.3">
      <c r="A3" s="294"/>
      <c r="B3" s="396" t="str">
        <f>Baremo!B3</f>
        <v>Promotor:</v>
      </c>
      <c r="C3" s="526" t="str">
        <f>IF(Baremo!C3:I3=0,"",Baremo!C3:I3)</f>
        <v/>
      </c>
      <c r="D3" s="526"/>
      <c r="E3" s="526"/>
      <c r="F3" s="397"/>
      <c r="G3" s="398"/>
    </row>
    <row r="4" spans="1:7" ht="16.5" thickTop="1" thickBot="1" x14ac:dyDescent="0.3">
      <c r="A4" s="294"/>
      <c r="B4" s="396" t="str">
        <f>Baremo!B4</f>
        <v>Municipio:</v>
      </c>
      <c r="C4" s="486" t="str">
        <f>IF(Baremo!C4:I4=0,"",Baremo!C4:I4)</f>
        <v/>
      </c>
      <c r="D4" s="400"/>
      <c r="E4" s="401"/>
      <c r="F4" s="400"/>
      <c r="G4" s="401" t="str">
        <f>IF(G27-G49&lt;&gt;0,G27-G49,"")</f>
        <v/>
      </c>
    </row>
    <row r="5" spans="1:7" ht="16.5" thickTop="1" thickBot="1" x14ac:dyDescent="0.3">
      <c r="A5" s="294"/>
      <c r="B5" s="396" t="str">
        <f>Baremo!B5</f>
        <v>Fecha</v>
      </c>
      <c r="C5" s="485">
        <f>IF(Baremo!C5:I5=0,"",Baremo!C5:I5)</f>
        <v>44124</v>
      </c>
      <c r="D5" s="402"/>
      <c r="E5" s="402"/>
      <c r="F5" s="403"/>
      <c r="G5" s="402" t="str">
        <f>IF(G27&lt;&gt;G49,Listas!$A$40,"")</f>
        <v/>
      </c>
    </row>
    <row r="6" spans="1:7" ht="16.5" thickTop="1" thickBot="1" x14ac:dyDescent="0.3">
      <c r="A6" s="294"/>
      <c r="B6" s="396"/>
      <c r="C6" s="396"/>
      <c r="D6" s="402"/>
      <c r="E6" s="402"/>
      <c r="F6" s="403"/>
      <c r="G6" s="402"/>
    </row>
    <row r="7" spans="1:7" s="298" customFormat="1" ht="16.5" thickTop="1" thickBot="1" x14ac:dyDescent="0.3">
      <c r="A7" s="321" t="s">
        <v>228</v>
      </c>
      <c r="B7" s="469"/>
      <c r="C7" s="469"/>
      <c r="D7" s="469"/>
      <c r="E7" s="469"/>
      <c r="F7" s="469"/>
      <c r="G7" s="470"/>
    </row>
    <row r="8" spans="1:7" ht="18.75" x14ac:dyDescent="0.25">
      <c r="A8" s="322" t="s">
        <v>220</v>
      </c>
      <c r="B8" s="464" t="s">
        <v>669</v>
      </c>
      <c r="C8" s="465"/>
      <c r="D8" s="465"/>
      <c r="E8" s="466"/>
      <c r="F8" s="467"/>
      <c r="G8" s="468"/>
    </row>
    <row r="9" spans="1:7" ht="15.75" thickBot="1" x14ac:dyDescent="0.3">
      <c r="A9" s="327" t="s">
        <v>220</v>
      </c>
      <c r="B9" s="303" t="s">
        <v>788</v>
      </c>
      <c r="C9" s="304"/>
      <c r="D9" s="305"/>
      <c r="E9" s="328"/>
      <c r="F9" s="329"/>
      <c r="G9" s="308"/>
    </row>
    <row r="10" spans="1:7" ht="15.75" thickBot="1" x14ac:dyDescent="0.3">
      <c r="A10" s="472" t="s">
        <v>220</v>
      </c>
      <c r="B10" s="473" t="s">
        <v>15</v>
      </c>
      <c r="C10" s="474" t="s">
        <v>59</v>
      </c>
      <c r="D10" s="475">
        <f>SUM(D11:D90)</f>
        <v>0</v>
      </c>
      <c r="E10" s="476" t="s">
        <v>44</v>
      </c>
      <c r="F10" s="477" t="s">
        <v>501</v>
      </c>
      <c r="G10" s="478" t="s">
        <v>500</v>
      </c>
    </row>
    <row r="11" spans="1:7" s="334" customFormat="1" ht="26.25" thickTop="1" x14ac:dyDescent="0.2">
      <c r="A11" s="274" t="s">
        <v>220</v>
      </c>
      <c r="B11" s="330" t="s">
        <v>61</v>
      </c>
      <c r="C11" s="471" t="s">
        <v>60</v>
      </c>
      <c r="D11" s="331">
        <f>IF(E11=Listas!$A$3,1,0)</f>
        <v>0</v>
      </c>
      <c r="E11" s="332" t="str">
        <f t="shared" ref="E11:E74" si="0">IF(G11&lt;&gt;"","Si","No")</f>
        <v>No</v>
      </c>
      <c r="F11" s="333" t="str">
        <f t="shared" ref="F11:F74" si="1">IF(E11="Si","X","")</f>
        <v/>
      </c>
      <c r="G11" s="278"/>
    </row>
    <row r="12" spans="1:7" s="334" customFormat="1" ht="12.75" x14ac:dyDescent="0.2">
      <c r="A12" s="274" t="s">
        <v>220</v>
      </c>
      <c r="B12" s="335" t="s">
        <v>63</v>
      </c>
      <c r="C12" s="336" t="s">
        <v>62</v>
      </c>
      <c r="D12" s="337">
        <f>IF(E12=Listas!$A$3,1,0)</f>
        <v>0</v>
      </c>
      <c r="E12" s="338" t="str">
        <f t="shared" si="0"/>
        <v>No</v>
      </c>
      <c r="F12" s="339" t="str">
        <f t="shared" si="1"/>
        <v/>
      </c>
      <c r="G12" s="282"/>
    </row>
    <row r="13" spans="1:7" s="334" customFormat="1" ht="12.75" x14ac:dyDescent="0.2">
      <c r="A13" s="274" t="s">
        <v>220</v>
      </c>
      <c r="B13" s="340" t="s">
        <v>65</v>
      </c>
      <c r="C13" s="341" t="s">
        <v>64</v>
      </c>
      <c r="D13" s="342">
        <f>IF(E13=Listas!$A$3,1,0)</f>
        <v>0</v>
      </c>
      <c r="E13" s="343" t="str">
        <f t="shared" si="0"/>
        <v>No</v>
      </c>
      <c r="F13" s="344" t="str">
        <f t="shared" si="1"/>
        <v/>
      </c>
      <c r="G13" s="282"/>
    </row>
    <row r="14" spans="1:7" s="334" customFormat="1" ht="25.5" x14ac:dyDescent="0.2">
      <c r="A14" s="274" t="s">
        <v>220</v>
      </c>
      <c r="B14" s="335" t="s">
        <v>67</v>
      </c>
      <c r="C14" s="336" t="s">
        <v>66</v>
      </c>
      <c r="D14" s="337">
        <f>IF(E14=Listas!$A$3,1,0)</f>
        <v>0</v>
      </c>
      <c r="E14" s="338" t="str">
        <f t="shared" si="0"/>
        <v>No</v>
      </c>
      <c r="F14" s="339" t="str">
        <f t="shared" si="1"/>
        <v/>
      </c>
      <c r="G14" s="282"/>
    </row>
    <row r="15" spans="1:7" s="334" customFormat="1" ht="51" x14ac:dyDescent="0.2">
      <c r="A15" s="274" t="s">
        <v>220</v>
      </c>
      <c r="B15" s="340" t="s">
        <v>69</v>
      </c>
      <c r="C15" s="341" t="s">
        <v>68</v>
      </c>
      <c r="D15" s="342">
        <f>IF(E15=Listas!$A$3,1,0)</f>
        <v>0</v>
      </c>
      <c r="E15" s="343" t="str">
        <f t="shared" si="0"/>
        <v>No</v>
      </c>
      <c r="F15" s="344" t="str">
        <f t="shared" si="1"/>
        <v/>
      </c>
      <c r="G15" s="282"/>
    </row>
    <row r="16" spans="1:7" s="334" customFormat="1" ht="25.5" x14ac:dyDescent="0.2">
      <c r="A16" s="274" t="s">
        <v>220</v>
      </c>
      <c r="B16" s="335" t="s">
        <v>71</v>
      </c>
      <c r="C16" s="336" t="s">
        <v>70</v>
      </c>
      <c r="D16" s="337">
        <f>IF(E16=Listas!$A$3,1,0)</f>
        <v>0</v>
      </c>
      <c r="E16" s="338" t="str">
        <f t="shared" si="0"/>
        <v>No</v>
      </c>
      <c r="F16" s="339" t="str">
        <f t="shared" si="1"/>
        <v/>
      </c>
      <c r="G16" s="282"/>
    </row>
    <row r="17" spans="1:7" s="334" customFormat="1" ht="12.75" x14ac:dyDescent="0.2">
      <c r="A17" s="274" t="s">
        <v>220</v>
      </c>
      <c r="B17" s="340" t="s">
        <v>73</v>
      </c>
      <c r="C17" s="341" t="s">
        <v>72</v>
      </c>
      <c r="D17" s="342">
        <f>IF(E17=Listas!$A$3,1,0)</f>
        <v>0</v>
      </c>
      <c r="E17" s="343" t="str">
        <f t="shared" si="0"/>
        <v>No</v>
      </c>
      <c r="F17" s="344" t="str">
        <f t="shared" si="1"/>
        <v/>
      </c>
      <c r="G17" s="282"/>
    </row>
    <row r="18" spans="1:7" s="334" customFormat="1" ht="38.25" x14ac:dyDescent="0.2">
      <c r="A18" s="274" t="s">
        <v>220</v>
      </c>
      <c r="B18" s="335" t="s">
        <v>75</v>
      </c>
      <c r="C18" s="336" t="s">
        <v>74</v>
      </c>
      <c r="D18" s="337">
        <f>IF(E18=Listas!$A$3,1,0)</f>
        <v>0</v>
      </c>
      <c r="E18" s="338" t="str">
        <f t="shared" si="0"/>
        <v>No</v>
      </c>
      <c r="F18" s="339" t="str">
        <f t="shared" si="1"/>
        <v/>
      </c>
      <c r="G18" s="282"/>
    </row>
    <row r="19" spans="1:7" s="334" customFormat="1" ht="25.5" x14ac:dyDescent="0.2">
      <c r="A19" s="274" t="s">
        <v>220</v>
      </c>
      <c r="B19" s="340" t="s">
        <v>77</v>
      </c>
      <c r="C19" s="341" t="s">
        <v>76</v>
      </c>
      <c r="D19" s="342">
        <f>IF(E19=Listas!$A$3,1,0)</f>
        <v>0</v>
      </c>
      <c r="E19" s="343" t="str">
        <f t="shared" si="0"/>
        <v>No</v>
      </c>
      <c r="F19" s="344" t="str">
        <f t="shared" si="1"/>
        <v/>
      </c>
      <c r="G19" s="282"/>
    </row>
    <row r="20" spans="1:7" s="334" customFormat="1" ht="38.25" x14ac:dyDescent="0.2">
      <c r="A20" s="274" t="s">
        <v>220</v>
      </c>
      <c r="B20" s="335" t="s">
        <v>79</v>
      </c>
      <c r="C20" s="336" t="s">
        <v>78</v>
      </c>
      <c r="D20" s="337">
        <f>IF(E20=Listas!$A$3,1,0)</f>
        <v>0</v>
      </c>
      <c r="E20" s="338" t="str">
        <f t="shared" si="0"/>
        <v>No</v>
      </c>
      <c r="F20" s="339" t="str">
        <f t="shared" si="1"/>
        <v/>
      </c>
      <c r="G20" s="282"/>
    </row>
    <row r="21" spans="1:7" s="334" customFormat="1" ht="25.5" x14ac:dyDescent="0.2">
      <c r="A21" s="274" t="s">
        <v>220</v>
      </c>
      <c r="B21" s="340" t="s">
        <v>81</v>
      </c>
      <c r="C21" s="341" t="s">
        <v>80</v>
      </c>
      <c r="D21" s="342">
        <f>IF(E21=Listas!$A$3,1,0)</f>
        <v>0</v>
      </c>
      <c r="E21" s="343" t="str">
        <f t="shared" si="0"/>
        <v>No</v>
      </c>
      <c r="F21" s="344" t="str">
        <f t="shared" si="1"/>
        <v/>
      </c>
      <c r="G21" s="282"/>
    </row>
    <row r="22" spans="1:7" s="334" customFormat="1" ht="51" x14ac:dyDescent="0.2">
      <c r="A22" s="274" t="s">
        <v>220</v>
      </c>
      <c r="B22" s="335" t="s">
        <v>83</v>
      </c>
      <c r="C22" s="336" t="s">
        <v>82</v>
      </c>
      <c r="D22" s="337">
        <f>IF(E22=Listas!$A$3,1,0)</f>
        <v>0</v>
      </c>
      <c r="E22" s="338" t="str">
        <f t="shared" si="0"/>
        <v>No</v>
      </c>
      <c r="F22" s="339" t="str">
        <f t="shared" si="1"/>
        <v/>
      </c>
      <c r="G22" s="282"/>
    </row>
    <row r="23" spans="1:7" s="334" customFormat="1" ht="25.5" x14ac:dyDescent="0.2">
      <c r="A23" s="274" t="s">
        <v>220</v>
      </c>
      <c r="B23" s="340" t="s">
        <v>85</v>
      </c>
      <c r="C23" s="341" t="s">
        <v>84</v>
      </c>
      <c r="D23" s="342">
        <f>IF(E23=Listas!$A$3,1,0)</f>
        <v>0</v>
      </c>
      <c r="E23" s="343" t="str">
        <f t="shared" si="0"/>
        <v>No</v>
      </c>
      <c r="F23" s="344" t="str">
        <f t="shared" si="1"/>
        <v/>
      </c>
      <c r="G23" s="282"/>
    </row>
    <row r="24" spans="1:7" s="334" customFormat="1" ht="25.5" x14ac:dyDescent="0.2">
      <c r="A24" s="274" t="s">
        <v>220</v>
      </c>
      <c r="B24" s="335" t="s">
        <v>87</v>
      </c>
      <c r="C24" s="336" t="s">
        <v>86</v>
      </c>
      <c r="D24" s="337">
        <f>IF(E24=Listas!$A$3,1,0)</f>
        <v>0</v>
      </c>
      <c r="E24" s="338" t="str">
        <f t="shared" si="0"/>
        <v>No</v>
      </c>
      <c r="F24" s="339" t="str">
        <f t="shared" si="1"/>
        <v/>
      </c>
      <c r="G24" s="282"/>
    </row>
    <row r="25" spans="1:7" s="334" customFormat="1" ht="25.5" x14ac:dyDescent="0.2">
      <c r="A25" s="274" t="s">
        <v>220</v>
      </c>
      <c r="B25" s="340" t="s">
        <v>89</v>
      </c>
      <c r="C25" s="341" t="s">
        <v>88</v>
      </c>
      <c r="D25" s="342">
        <f>IF(E25=Listas!$A$3,1,0)</f>
        <v>0</v>
      </c>
      <c r="E25" s="343" t="str">
        <f t="shared" si="0"/>
        <v>No</v>
      </c>
      <c r="F25" s="344" t="str">
        <f t="shared" si="1"/>
        <v/>
      </c>
      <c r="G25" s="282"/>
    </row>
    <row r="26" spans="1:7" s="334" customFormat="1" ht="12.75" x14ac:dyDescent="0.2">
      <c r="A26" s="274" t="s">
        <v>220</v>
      </c>
      <c r="B26" s="335" t="s">
        <v>91</v>
      </c>
      <c r="C26" s="336" t="s">
        <v>90</v>
      </c>
      <c r="D26" s="337">
        <f>IF(E26=Listas!$A$3,1,0)</f>
        <v>0</v>
      </c>
      <c r="E26" s="338" t="str">
        <f t="shared" si="0"/>
        <v>No</v>
      </c>
      <c r="F26" s="339" t="str">
        <f t="shared" si="1"/>
        <v/>
      </c>
      <c r="G26" s="282"/>
    </row>
    <row r="27" spans="1:7" s="334" customFormat="1" ht="25.5" x14ac:dyDescent="0.2">
      <c r="A27" s="274" t="s">
        <v>220</v>
      </c>
      <c r="B27" s="340" t="s">
        <v>93</v>
      </c>
      <c r="C27" s="341" t="s">
        <v>92</v>
      </c>
      <c r="D27" s="342">
        <f>IF(E27=Listas!$A$3,1,0)</f>
        <v>0</v>
      </c>
      <c r="E27" s="343" t="str">
        <f t="shared" si="0"/>
        <v>No</v>
      </c>
      <c r="F27" s="344" t="str">
        <f t="shared" si="1"/>
        <v/>
      </c>
      <c r="G27" s="282"/>
    </row>
    <row r="28" spans="1:7" s="334" customFormat="1" ht="25.5" x14ac:dyDescent="0.2">
      <c r="A28" s="274" t="s">
        <v>220</v>
      </c>
      <c r="B28" s="335" t="s">
        <v>95</v>
      </c>
      <c r="C28" s="336" t="s">
        <v>94</v>
      </c>
      <c r="D28" s="337">
        <f>IF(E28=Listas!$A$3,1,0)</f>
        <v>0</v>
      </c>
      <c r="E28" s="338" t="str">
        <f t="shared" si="0"/>
        <v>No</v>
      </c>
      <c r="F28" s="339" t="str">
        <f t="shared" si="1"/>
        <v/>
      </c>
      <c r="G28" s="282"/>
    </row>
    <row r="29" spans="1:7" s="334" customFormat="1" ht="12.75" x14ac:dyDescent="0.2">
      <c r="A29" s="274" t="s">
        <v>220</v>
      </c>
      <c r="B29" s="340" t="s">
        <v>97</v>
      </c>
      <c r="C29" s="341" t="s">
        <v>96</v>
      </c>
      <c r="D29" s="342">
        <f>IF(E29=Listas!$A$3,1,0)</f>
        <v>0</v>
      </c>
      <c r="E29" s="343" t="str">
        <f t="shared" si="0"/>
        <v>No</v>
      </c>
      <c r="F29" s="344" t="str">
        <f t="shared" si="1"/>
        <v/>
      </c>
      <c r="G29" s="282"/>
    </row>
    <row r="30" spans="1:7" s="334" customFormat="1" ht="25.5" x14ac:dyDescent="0.2">
      <c r="A30" s="274" t="s">
        <v>220</v>
      </c>
      <c r="B30" s="335" t="s">
        <v>99</v>
      </c>
      <c r="C30" s="336" t="s">
        <v>98</v>
      </c>
      <c r="D30" s="337">
        <f>IF(E30=Listas!$A$3,1,0)</f>
        <v>0</v>
      </c>
      <c r="E30" s="338" t="str">
        <f t="shared" si="0"/>
        <v>No</v>
      </c>
      <c r="F30" s="339" t="str">
        <f t="shared" si="1"/>
        <v/>
      </c>
      <c r="G30" s="282"/>
    </row>
    <row r="31" spans="1:7" s="334" customFormat="1" ht="12.75" x14ac:dyDescent="0.2">
      <c r="A31" s="274" t="s">
        <v>220</v>
      </c>
      <c r="B31" s="340" t="s">
        <v>101</v>
      </c>
      <c r="C31" s="341" t="s">
        <v>100</v>
      </c>
      <c r="D31" s="342">
        <f>IF(E31=Listas!$A$3,1,0)</f>
        <v>0</v>
      </c>
      <c r="E31" s="343" t="str">
        <f t="shared" si="0"/>
        <v>No</v>
      </c>
      <c r="F31" s="344" t="str">
        <f t="shared" si="1"/>
        <v/>
      </c>
      <c r="G31" s="282"/>
    </row>
    <row r="32" spans="1:7" s="334" customFormat="1" ht="12.75" x14ac:dyDescent="0.2">
      <c r="A32" s="274" t="s">
        <v>220</v>
      </c>
      <c r="B32" s="335" t="s">
        <v>103</v>
      </c>
      <c r="C32" s="336" t="s">
        <v>102</v>
      </c>
      <c r="D32" s="337">
        <f>IF(E32=Listas!$A$3,1,0)</f>
        <v>0</v>
      </c>
      <c r="E32" s="338" t="str">
        <f t="shared" si="0"/>
        <v>No</v>
      </c>
      <c r="F32" s="339" t="str">
        <f t="shared" si="1"/>
        <v/>
      </c>
      <c r="G32" s="282"/>
    </row>
    <row r="33" spans="1:7" s="334" customFormat="1" ht="12.75" x14ac:dyDescent="0.2">
      <c r="A33" s="274" t="s">
        <v>220</v>
      </c>
      <c r="B33" s="340" t="s">
        <v>105</v>
      </c>
      <c r="C33" s="341" t="s">
        <v>104</v>
      </c>
      <c r="D33" s="342">
        <f>IF(E33=Listas!$A$3,1,0)</f>
        <v>0</v>
      </c>
      <c r="E33" s="343" t="str">
        <f t="shared" si="0"/>
        <v>No</v>
      </c>
      <c r="F33" s="344" t="str">
        <f t="shared" si="1"/>
        <v/>
      </c>
      <c r="G33" s="282"/>
    </row>
    <row r="34" spans="1:7" s="334" customFormat="1" ht="25.5" x14ac:dyDescent="0.2">
      <c r="A34" s="274" t="s">
        <v>220</v>
      </c>
      <c r="B34" s="335" t="s">
        <v>107</v>
      </c>
      <c r="C34" s="336" t="s">
        <v>106</v>
      </c>
      <c r="D34" s="337">
        <f>IF(E34=Listas!$A$3,1,0)</f>
        <v>0</v>
      </c>
      <c r="E34" s="338" t="str">
        <f t="shared" si="0"/>
        <v>No</v>
      </c>
      <c r="F34" s="339" t="str">
        <f t="shared" si="1"/>
        <v/>
      </c>
      <c r="G34" s="282"/>
    </row>
    <row r="35" spans="1:7" s="334" customFormat="1" ht="12.75" x14ac:dyDescent="0.2">
      <c r="A35" s="274" t="s">
        <v>220</v>
      </c>
      <c r="B35" s="340" t="s">
        <v>109</v>
      </c>
      <c r="C35" s="341" t="s">
        <v>108</v>
      </c>
      <c r="D35" s="342">
        <f>IF(E35=Listas!$A$3,1,0)</f>
        <v>0</v>
      </c>
      <c r="E35" s="343" t="str">
        <f t="shared" si="0"/>
        <v>No</v>
      </c>
      <c r="F35" s="344" t="str">
        <f t="shared" si="1"/>
        <v/>
      </c>
      <c r="G35" s="282"/>
    </row>
    <row r="36" spans="1:7" s="334" customFormat="1" ht="25.5" x14ac:dyDescent="0.2">
      <c r="A36" s="274" t="s">
        <v>220</v>
      </c>
      <c r="B36" s="335" t="s">
        <v>111</v>
      </c>
      <c r="C36" s="336" t="s">
        <v>110</v>
      </c>
      <c r="D36" s="337">
        <f>IF(E36=Listas!$A$3,1,0)</f>
        <v>0</v>
      </c>
      <c r="E36" s="338" t="str">
        <f t="shared" si="0"/>
        <v>No</v>
      </c>
      <c r="F36" s="339" t="str">
        <f t="shared" si="1"/>
        <v/>
      </c>
      <c r="G36" s="282"/>
    </row>
    <row r="37" spans="1:7" s="334" customFormat="1" ht="12.75" x14ac:dyDescent="0.2">
      <c r="A37" s="274" t="s">
        <v>220</v>
      </c>
      <c r="B37" s="340" t="s">
        <v>113</v>
      </c>
      <c r="C37" s="341" t="s">
        <v>112</v>
      </c>
      <c r="D37" s="342">
        <f>IF(E37=Listas!$A$3,1,0)</f>
        <v>0</v>
      </c>
      <c r="E37" s="343" t="str">
        <f t="shared" si="0"/>
        <v>No</v>
      </c>
      <c r="F37" s="344" t="str">
        <f t="shared" si="1"/>
        <v/>
      </c>
      <c r="G37" s="282"/>
    </row>
    <row r="38" spans="1:7" s="334" customFormat="1" ht="25.5" x14ac:dyDescent="0.2">
      <c r="A38" s="274" t="s">
        <v>220</v>
      </c>
      <c r="B38" s="335" t="s">
        <v>115</v>
      </c>
      <c r="C38" s="336" t="s">
        <v>114</v>
      </c>
      <c r="D38" s="337">
        <f>IF(E38=Listas!$A$3,1,0)</f>
        <v>0</v>
      </c>
      <c r="E38" s="338" t="str">
        <f t="shared" si="0"/>
        <v>No</v>
      </c>
      <c r="F38" s="339" t="str">
        <f t="shared" si="1"/>
        <v/>
      </c>
      <c r="G38" s="282"/>
    </row>
    <row r="39" spans="1:7" s="334" customFormat="1" ht="25.5" x14ac:dyDescent="0.2">
      <c r="A39" s="274" t="s">
        <v>220</v>
      </c>
      <c r="B39" s="340" t="s">
        <v>117</v>
      </c>
      <c r="C39" s="341" t="s">
        <v>116</v>
      </c>
      <c r="D39" s="342">
        <f>IF(E39=Listas!$A$3,1,0)</f>
        <v>0</v>
      </c>
      <c r="E39" s="343" t="str">
        <f t="shared" si="0"/>
        <v>No</v>
      </c>
      <c r="F39" s="344" t="str">
        <f t="shared" si="1"/>
        <v/>
      </c>
      <c r="G39" s="282"/>
    </row>
    <row r="40" spans="1:7" s="334" customFormat="1" ht="12.75" x14ac:dyDescent="0.2">
      <c r="A40" s="274" t="s">
        <v>220</v>
      </c>
      <c r="B40" s="335" t="s">
        <v>119</v>
      </c>
      <c r="C40" s="336" t="s">
        <v>118</v>
      </c>
      <c r="D40" s="337">
        <f>IF(E40=Listas!$A$3,1,0)</f>
        <v>0</v>
      </c>
      <c r="E40" s="338" t="str">
        <f t="shared" si="0"/>
        <v>No</v>
      </c>
      <c r="F40" s="339" t="str">
        <f t="shared" si="1"/>
        <v/>
      </c>
      <c r="G40" s="282"/>
    </row>
    <row r="41" spans="1:7" s="334" customFormat="1" ht="25.5" x14ac:dyDescent="0.2">
      <c r="A41" s="274" t="s">
        <v>220</v>
      </c>
      <c r="B41" s="340" t="s">
        <v>121</v>
      </c>
      <c r="C41" s="341" t="s">
        <v>120</v>
      </c>
      <c r="D41" s="342">
        <f>IF(E41=Listas!$A$3,1,0)</f>
        <v>0</v>
      </c>
      <c r="E41" s="343" t="str">
        <f t="shared" si="0"/>
        <v>No</v>
      </c>
      <c r="F41" s="344" t="str">
        <f t="shared" si="1"/>
        <v/>
      </c>
      <c r="G41" s="282"/>
    </row>
    <row r="42" spans="1:7" s="334" customFormat="1" ht="25.5" x14ac:dyDescent="0.2">
      <c r="A42" s="274" t="s">
        <v>220</v>
      </c>
      <c r="B42" s="335" t="s">
        <v>123</v>
      </c>
      <c r="C42" s="336" t="s">
        <v>122</v>
      </c>
      <c r="D42" s="337">
        <f>IF(E42=Listas!$A$3,1,0)</f>
        <v>0</v>
      </c>
      <c r="E42" s="338" t="str">
        <f t="shared" si="0"/>
        <v>No</v>
      </c>
      <c r="F42" s="339" t="str">
        <f t="shared" si="1"/>
        <v/>
      </c>
      <c r="G42" s="282"/>
    </row>
    <row r="43" spans="1:7" s="334" customFormat="1" ht="38.25" x14ac:dyDescent="0.2">
      <c r="A43" s="274" t="s">
        <v>220</v>
      </c>
      <c r="B43" s="340" t="s">
        <v>125</v>
      </c>
      <c r="C43" s="341" t="s">
        <v>124</v>
      </c>
      <c r="D43" s="342">
        <f>IF(E43=Listas!$A$3,1,0)</f>
        <v>0</v>
      </c>
      <c r="E43" s="343" t="str">
        <f t="shared" si="0"/>
        <v>No</v>
      </c>
      <c r="F43" s="344" t="str">
        <f t="shared" si="1"/>
        <v/>
      </c>
      <c r="G43" s="282"/>
    </row>
    <row r="44" spans="1:7" s="334" customFormat="1" ht="12.75" x14ac:dyDescent="0.2">
      <c r="A44" s="274" t="s">
        <v>220</v>
      </c>
      <c r="B44" s="335" t="s">
        <v>127</v>
      </c>
      <c r="C44" s="336" t="s">
        <v>126</v>
      </c>
      <c r="D44" s="337">
        <f>IF(E44=Listas!$A$3,1,0)</f>
        <v>0</v>
      </c>
      <c r="E44" s="338" t="str">
        <f t="shared" si="0"/>
        <v>No</v>
      </c>
      <c r="F44" s="339" t="str">
        <f t="shared" si="1"/>
        <v/>
      </c>
      <c r="G44" s="282"/>
    </row>
    <row r="45" spans="1:7" s="334" customFormat="1" ht="38.25" x14ac:dyDescent="0.2">
      <c r="A45" s="274" t="s">
        <v>220</v>
      </c>
      <c r="B45" s="340" t="s">
        <v>129</v>
      </c>
      <c r="C45" s="341" t="s">
        <v>128</v>
      </c>
      <c r="D45" s="342">
        <f>IF(E45=Listas!$A$3,1,0)</f>
        <v>0</v>
      </c>
      <c r="E45" s="343" t="str">
        <f t="shared" si="0"/>
        <v>No</v>
      </c>
      <c r="F45" s="344" t="str">
        <f t="shared" si="1"/>
        <v/>
      </c>
      <c r="G45" s="282"/>
    </row>
    <row r="46" spans="1:7" s="334" customFormat="1" ht="25.5" x14ac:dyDescent="0.2">
      <c r="A46" s="274" t="s">
        <v>220</v>
      </c>
      <c r="B46" s="335" t="s">
        <v>131</v>
      </c>
      <c r="C46" s="336" t="s">
        <v>130</v>
      </c>
      <c r="D46" s="337">
        <f>IF(E46=Listas!$A$3,1,0)</f>
        <v>0</v>
      </c>
      <c r="E46" s="338" t="str">
        <f t="shared" si="0"/>
        <v>No</v>
      </c>
      <c r="F46" s="339" t="str">
        <f t="shared" si="1"/>
        <v/>
      </c>
      <c r="G46" s="282"/>
    </row>
    <row r="47" spans="1:7" s="334" customFormat="1" ht="25.5" x14ac:dyDescent="0.2">
      <c r="A47" s="274" t="s">
        <v>220</v>
      </c>
      <c r="B47" s="340" t="s">
        <v>133</v>
      </c>
      <c r="C47" s="341" t="s">
        <v>132</v>
      </c>
      <c r="D47" s="342">
        <f>IF(E47=Listas!$A$3,1,0)</f>
        <v>0</v>
      </c>
      <c r="E47" s="343" t="str">
        <f t="shared" si="0"/>
        <v>No</v>
      </c>
      <c r="F47" s="344" t="str">
        <f t="shared" si="1"/>
        <v/>
      </c>
      <c r="G47" s="282"/>
    </row>
    <row r="48" spans="1:7" s="334" customFormat="1" ht="38.25" x14ac:dyDescent="0.2">
      <c r="A48" s="274" t="s">
        <v>220</v>
      </c>
      <c r="B48" s="335" t="s">
        <v>135</v>
      </c>
      <c r="C48" s="336" t="s">
        <v>134</v>
      </c>
      <c r="D48" s="337">
        <f>IF(E48=Listas!$A$3,1,0)</f>
        <v>0</v>
      </c>
      <c r="E48" s="338" t="str">
        <f t="shared" si="0"/>
        <v>No</v>
      </c>
      <c r="F48" s="339" t="str">
        <f t="shared" si="1"/>
        <v/>
      </c>
      <c r="G48" s="282"/>
    </row>
    <row r="49" spans="1:7" s="334" customFormat="1" ht="25.5" x14ac:dyDescent="0.2">
      <c r="A49" s="274" t="s">
        <v>220</v>
      </c>
      <c r="B49" s="340" t="s">
        <v>137</v>
      </c>
      <c r="C49" s="341" t="s">
        <v>136</v>
      </c>
      <c r="D49" s="342">
        <f>IF(E49=Listas!$A$3,1,0)</f>
        <v>0</v>
      </c>
      <c r="E49" s="343" t="str">
        <f t="shared" si="0"/>
        <v>No</v>
      </c>
      <c r="F49" s="344" t="str">
        <f t="shared" si="1"/>
        <v/>
      </c>
      <c r="G49" s="282"/>
    </row>
    <row r="50" spans="1:7" s="334" customFormat="1" ht="25.5" x14ac:dyDescent="0.2">
      <c r="A50" s="274" t="s">
        <v>220</v>
      </c>
      <c r="B50" s="335" t="s">
        <v>139</v>
      </c>
      <c r="C50" s="336" t="s">
        <v>138</v>
      </c>
      <c r="D50" s="337">
        <f>IF(E50=Listas!$A$3,1,0)</f>
        <v>0</v>
      </c>
      <c r="E50" s="338" t="str">
        <f t="shared" si="0"/>
        <v>No</v>
      </c>
      <c r="F50" s="339" t="str">
        <f t="shared" si="1"/>
        <v/>
      </c>
      <c r="G50" s="282"/>
    </row>
    <row r="51" spans="1:7" s="334" customFormat="1" ht="12.75" x14ac:dyDescent="0.2">
      <c r="A51" s="274" t="s">
        <v>220</v>
      </c>
      <c r="B51" s="340" t="s">
        <v>141</v>
      </c>
      <c r="C51" s="341" t="s">
        <v>140</v>
      </c>
      <c r="D51" s="342">
        <f>IF(E51=Listas!$A$3,1,0)</f>
        <v>0</v>
      </c>
      <c r="E51" s="343" t="str">
        <f t="shared" si="0"/>
        <v>No</v>
      </c>
      <c r="F51" s="344" t="str">
        <f t="shared" si="1"/>
        <v/>
      </c>
      <c r="G51" s="282"/>
    </row>
    <row r="52" spans="1:7" s="334" customFormat="1" ht="25.5" x14ac:dyDescent="0.2">
      <c r="A52" s="274" t="s">
        <v>220</v>
      </c>
      <c r="B52" s="335" t="s">
        <v>143</v>
      </c>
      <c r="C52" s="336" t="s">
        <v>142</v>
      </c>
      <c r="D52" s="337">
        <f>IF(E52=Listas!$A$3,1,0)</f>
        <v>0</v>
      </c>
      <c r="E52" s="338" t="str">
        <f t="shared" si="0"/>
        <v>No</v>
      </c>
      <c r="F52" s="339" t="str">
        <f t="shared" si="1"/>
        <v/>
      </c>
      <c r="G52" s="282"/>
    </row>
    <row r="53" spans="1:7" s="334" customFormat="1" ht="25.5" x14ac:dyDescent="0.2">
      <c r="A53" s="274" t="s">
        <v>220</v>
      </c>
      <c r="B53" s="340" t="s">
        <v>145</v>
      </c>
      <c r="C53" s="341" t="s">
        <v>144</v>
      </c>
      <c r="D53" s="342">
        <f>IF(E53=Listas!$A$3,1,0)</f>
        <v>0</v>
      </c>
      <c r="E53" s="343" t="str">
        <f t="shared" si="0"/>
        <v>No</v>
      </c>
      <c r="F53" s="344" t="str">
        <f t="shared" si="1"/>
        <v/>
      </c>
      <c r="G53" s="282"/>
    </row>
    <row r="54" spans="1:7" s="334" customFormat="1" ht="25.5" x14ac:dyDescent="0.2">
      <c r="A54" s="274" t="s">
        <v>220</v>
      </c>
      <c r="B54" s="335" t="s">
        <v>147</v>
      </c>
      <c r="C54" s="336" t="s">
        <v>146</v>
      </c>
      <c r="D54" s="337">
        <f>IF(E54=Listas!$A$3,1,0)</f>
        <v>0</v>
      </c>
      <c r="E54" s="338" t="str">
        <f t="shared" si="0"/>
        <v>No</v>
      </c>
      <c r="F54" s="339" t="str">
        <f t="shared" si="1"/>
        <v/>
      </c>
      <c r="G54" s="282"/>
    </row>
    <row r="55" spans="1:7" s="334" customFormat="1" ht="12.75" x14ac:dyDescent="0.2">
      <c r="A55" s="274" t="s">
        <v>220</v>
      </c>
      <c r="B55" s="340" t="s">
        <v>149</v>
      </c>
      <c r="C55" s="341" t="s">
        <v>148</v>
      </c>
      <c r="D55" s="342">
        <f>IF(E55=Listas!$A$3,1,0)</f>
        <v>0</v>
      </c>
      <c r="E55" s="343" t="str">
        <f t="shared" si="0"/>
        <v>No</v>
      </c>
      <c r="F55" s="344" t="str">
        <f t="shared" si="1"/>
        <v/>
      </c>
      <c r="G55" s="282"/>
    </row>
    <row r="56" spans="1:7" s="334" customFormat="1" ht="38.25" x14ac:dyDescent="0.2">
      <c r="A56" s="274" t="s">
        <v>220</v>
      </c>
      <c r="B56" s="335" t="s">
        <v>151</v>
      </c>
      <c r="C56" s="336" t="s">
        <v>150</v>
      </c>
      <c r="D56" s="337">
        <f>IF(E56=Listas!$A$3,1,0)</f>
        <v>0</v>
      </c>
      <c r="E56" s="338" t="str">
        <f t="shared" si="0"/>
        <v>No</v>
      </c>
      <c r="F56" s="339" t="str">
        <f t="shared" si="1"/>
        <v/>
      </c>
      <c r="G56" s="282"/>
    </row>
    <row r="57" spans="1:7" s="334" customFormat="1" ht="38.25" x14ac:dyDescent="0.2">
      <c r="A57" s="274" t="s">
        <v>220</v>
      </c>
      <c r="B57" s="340" t="s">
        <v>153</v>
      </c>
      <c r="C57" s="341" t="s">
        <v>152</v>
      </c>
      <c r="D57" s="342">
        <f>IF(E57=Listas!$A$3,1,0)</f>
        <v>0</v>
      </c>
      <c r="E57" s="343" t="str">
        <f t="shared" si="0"/>
        <v>No</v>
      </c>
      <c r="F57" s="344" t="str">
        <f t="shared" si="1"/>
        <v/>
      </c>
      <c r="G57" s="282"/>
    </row>
    <row r="58" spans="1:7" s="334" customFormat="1" ht="12.75" x14ac:dyDescent="0.2">
      <c r="A58" s="274" t="s">
        <v>220</v>
      </c>
      <c r="B58" s="335" t="s">
        <v>155</v>
      </c>
      <c r="C58" s="336" t="s">
        <v>154</v>
      </c>
      <c r="D58" s="337">
        <f>IF(E58=Listas!$A$3,1,0)</f>
        <v>0</v>
      </c>
      <c r="E58" s="338" t="str">
        <f t="shared" si="0"/>
        <v>No</v>
      </c>
      <c r="F58" s="339" t="str">
        <f t="shared" si="1"/>
        <v/>
      </c>
      <c r="G58" s="282"/>
    </row>
    <row r="59" spans="1:7" s="334" customFormat="1" ht="12.75" x14ac:dyDescent="0.2">
      <c r="A59" s="274" t="s">
        <v>220</v>
      </c>
      <c r="B59" s="340" t="s">
        <v>157</v>
      </c>
      <c r="C59" s="341" t="s">
        <v>156</v>
      </c>
      <c r="D59" s="342">
        <f>IF(E59=Listas!$A$3,1,0)</f>
        <v>0</v>
      </c>
      <c r="E59" s="343" t="str">
        <f t="shared" si="0"/>
        <v>No</v>
      </c>
      <c r="F59" s="344" t="str">
        <f t="shared" si="1"/>
        <v/>
      </c>
      <c r="G59" s="282"/>
    </row>
    <row r="60" spans="1:7" s="334" customFormat="1" ht="25.5" x14ac:dyDescent="0.2">
      <c r="A60" s="274" t="s">
        <v>220</v>
      </c>
      <c r="B60" s="335" t="s">
        <v>159</v>
      </c>
      <c r="C60" s="336" t="s">
        <v>158</v>
      </c>
      <c r="D60" s="337">
        <f>IF(E60=Listas!$A$3,1,0)</f>
        <v>0</v>
      </c>
      <c r="E60" s="338" t="str">
        <f t="shared" si="0"/>
        <v>No</v>
      </c>
      <c r="F60" s="339" t="str">
        <f t="shared" si="1"/>
        <v/>
      </c>
      <c r="G60" s="282"/>
    </row>
    <row r="61" spans="1:7" s="334" customFormat="1" ht="25.5" x14ac:dyDescent="0.2">
      <c r="A61" s="274" t="s">
        <v>220</v>
      </c>
      <c r="B61" s="340" t="s">
        <v>161</v>
      </c>
      <c r="C61" s="341" t="s">
        <v>160</v>
      </c>
      <c r="D61" s="342">
        <f>IF(E61=Listas!$A$3,1,0)</f>
        <v>0</v>
      </c>
      <c r="E61" s="343" t="str">
        <f t="shared" si="0"/>
        <v>No</v>
      </c>
      <c r="F61" s="344" t="str">
        <f t="shared" si="1"/>
        <v/>
      </c>
      <c r="G61" s="282"/>
    </row>
    <row r="62" spans="1:7" s="334" customFormat="1" ht="38.25" x14ac:dyDescent="0.2">
      <c r="A62" s="274" t="s">
        <v>220</v>
      </c>
      <c r="B62" s="335" t="s">
        <v>163</v>
      </c>
      <c r="C62" s="336" t="s">
        <v>162</v>
      </c>
      <c r="D62" s="337">
        <f>IF(E62=Listas!$A$3,1,0)</f>
        <v>0</v>
      </c>
      <c r="E62" s="338" t="str">
        <f t="shared" si="0"/>
        <v>No</v>
      </c>
      <c r="F62" s="339" t="str">
        <f t="shared" si="1"/>
        <v/>
      </c>
      <c r="G62" s="282"/>
    </row>
    <row r="63" spans="1:7" s="334" customFormat="1" ht="38.25" x14ac:dyDescent="0.2">
      <c r="A63" s="274" t="s">
        <v>220</v>
      </c>
      <c r="B63" s="340" t="s">
        <v>165</v>
      </c>
      <c r="C63" s="341" t="s">
        <v>164</v>
      </c>
      <c r="D63" s="342">
        <f>IF(E63=Listas!$A$3,1,0)</f>
        <v>0</v>
      </c>
      <c r="E63" s="343" t="str">
        <f t="shared" si="0"/>
        <v>No</v>
      </c>
      <c r="F63" s="344" t="str">
        <f t="shared" si="1"/>
        <v/>
      </c>
      <c r="G63" s="282"/>
    </row>
    <row r="64" spans="1:7" s="334" customFormat="1" ht="25.5" x14ac:dyDescent="0.2">
      <c r="A64" s="274" t="s">
        <v>220</v>
      </c>
      <c r="B64" s="335" t="s">
        <v>167</v>
      </c>
      <c r="C64" s="336" t="s">
        <v>166</v>
      </c>
      <c r="D64" s="337">
        <f>IF(E64=Listas!$A$3,1,0)</f>
        <v>0</v>
      </c>
      <c r="E64" s="338" t="str">
        <f t="shared" si="0"/>
        <v>No</v>
      </c>
      <c r="F64" s="339" t="str">
        <f t="shared" si="1"/>
        <v/>
      </c>
      <c r="G64" s="282"/>
    </row>
    <row r="65" spans="1:7" s="334" customFormat="1" ht="12.75" x14ac:dyDescent="0.2">
      <c r="A65" s="274" t="s">
        <v>220</v>
      </c>
      <c r="B65" s="340" t="s">
        <v>169</v>
      </c>
      <c r="C65" s="341" t="s">
        <v>168</v>
      </c>
      <c r="D65" s="342">
        <f>IF(E65=Listas!$A$3,1,0)</f>
        <v>0</v>
      </c>
      <c r="E65" s="343" t="str">
        <f t="shared" si="0"/>
        <v>No</v>
      </c>
      <c r="F65" s="344" t="str">
        <f t="shared" si="1"/>
        <v/>
      </c>
      <c r="G65" s="282"/>
    </row>
    <row r="66" spans="1:7" s="334" customFormat="1" ht="25.5" x14ac:dyDescent="0.2">
      <c r="A66" s="274" t="s">
        <v>220</v>
      </c>
      <c r="B66" s="335" t="s">
        <v>171</v>
      </c>
      <c r="C66" s="336" t="s">
        <v>170</v>
      </c>
      <c r="D66" s="337">
        <f>IF(E66=Listas!$A$3,1,0)</f>
        <v>0</v>
      </c>
      <c r="E66" s="338" t="str">
        <f t="shared" si="0"/>
        <v>No</v>
      </c>
      <c r="F66" s="339" t="str">
        <f t="shared" si="1"/>
        <v/>
      </c>
      <c r="G66" s="282"/>
    </row>
    <row r="67" spans="1:7" s="334" customFormat="1" ht="25.5" x14ac:dyDescent="0.2">
      <c r="A67" s="274" t="s">
        <v>220</v>
      </c>
      <c r="B67" s="340" t="s">
        <v>173</v>
      </c>
      <c r="C67" s="341" t="s">
        <v>172</v>
      </c>
      <c r="D67" s="342">
        <f>IF(E67=Listas!$A$3,1,0)</f>
        <v>0</v>
      </c>
      <c r="E67" s="343" t="str">
        <f t="shared" si="0"/>
        <v>No</v>
      </c>
      <c r="F67" s="344" t="str">
        <f t="shared" si="1"/>
        <v/>
      </c>
      <c r="G67" s="282"/>
    </row>
    <row r="68" spans="1:7" s="334" customFormat="1" ht="25.5" x14ac:dyDescent="0.2">
      <c r="A68" s="274" t="s">
        <v>220</v>
      </c>
      <c r="B68" s="335" t="s">
        <v>175</v>
      </c>
      <c r="C68" s="336" t="s">
        <v>174</v>
      </c>
      <c r="D68" s="337">
        <f>IF(E68=Listas!$A$3,1,0)</f>
        <v>0</v>
      </c>
      <c r="E68" s="338" t="str">
        <f t="shared" si="0"/>
        <v>No</v>
      </c>
      <c r="F68" s="339" t="str">
        <f t="shared" si="1"/>
        <v/>
      </c>
      <c r="G68" s="282"/>
    </row>
    <row r="69" spans="1:7" s="334" customFormat="1" ht="25.5" x14ac:dyDescent="0.2">
      <c r="A69" s="274" t="s">
        <v>220</v>
      </c>
      <c r="B69" s="340" t="s">
        <v>177</v>
      </c>
      <c r="C69" s="341" t="s">
        <v>176</v>
      </c>
      <c r="D69" s="342">
        <f>IF(E69=Listas!$A$3,1,0)</f>
        <v>0</v>
      </c>
      <c r="E69" s="343" t="str">
        <f t="shared" si="0"/>
        <v>No</v>
      </c>
      <c r="F69" s="344" t="str">
        <f t="shared" si="1"/>
        <v/>
      </c>
      <c r="G69" s="282"/>
    </row>
    <row r="70" spans="1:7" s="334" customFormat="1" ht="25.5" x14ac:dyDescent="0.2">
      <c r="A70" s="274" t="s">
        <v>220</v>
      </c>
      <c r="B70" s="335" t="s">
        <v>179</v>
      </c>
      <c r="C70" s="336" t="s">
        <v>178</v>
      </c>
      <c r="D70" s="337">
        <f>IF(E70=Listas!$A$3,1,0)</f>
        <v>0</v>
      </c>
      <c r="E70" s="338" t="str">
        <f t="shared" si="0"/>
        <v>No</v>
      </c>
      <c r="F70" s="339" t="str">
        <f t="shared" si="1"/>
        <v/>
      </c>
      <c r="G70" s="282"/>
    </row>
    <row r="71" spans="1:7" s="334" customFormat="1" ht="25.5" x14ac:dyDescent="0.2">
      <c r="A71" s="274" t="s">
        <v>220</v>
      </c>
      <c r="B71" s="340" t="s">
        <v>181</v>
      </c>
      <c r="C71" s="341" t="s">
        <v>180</v>
      </c>
      <c r="D71" s="342">
        <f>IF(E71=Listas!$A$3,1,0)</f>
        <v>0</v>
      </c>
      <c r="E71" s="343" t="str">
        <f t="shared" si="0"/>
        <v>No</v>
      </c>
      <c r="F71" s="344" t="str">
        <f t="shared" si="1"/>
        <v/>
      </c>
      <c r="G71" s="282"/>
    </row>
    <row r="72" spans="1:7" s="334" customFormat="1" ht="38.25" x14ac:dyDescent="0.2">
      <c r="A72" s="274" t="s">
        <v>220</v>
      </c>
      <c r="B72" s="335" t="s">
        <v>183</v>
      </c>
      <c r="C72" s="336" t="s">
        <v>182</v>
      </c>
      <c r="D72" s="337">
        <f>IF(E72=Listas!$A$3,1,0)</f>
        <v>0</v>
      </c>
      <c r="E72" s="338" t="str">
        <f t="shared" si="0"/>
        <v>No</v>
      </c>
      <c r="F72" s="339" t="str">
        <f t="shared" si="1"/>
        <v/>
      </c>
      <c r="G72" s="282"/>
    </row>
    <row r="73" spans="1:7" s="334" customFormat="1" ht="38.25" x14ac:dyDescent="0.2">
      <c r="A73" s="274" t="s">
        <v>220</v>
      </c>
      <c r="B73" s="340" t="s">
        <v>185</v>
      </c>
      <c r="C73" s="341" t="s">
        <v>184</v>
      </c>
      <c r="D73" s="342">
        <f>IF(E73=Listas!$A$3,1,0)</f>
        <v>0</v>
      </c>
      <c r="E73" s="343" t="str">
        <f t="shared" si="0"/>
        <v>No</v>
      </c>
      <c r="F73" s="344" t="str">
        <f t="shared" si="1"/>
        <v/>
      </c>
      <c r="G73" s="282"/>
    </row>
    <row r="74" spans="1:7" s="334" customFormat="1" ht="25.5" x14ac:dyDescent="0.2">
      <c r="A74" s="274" t="s">
        <v>220</v>
      </c>
      <c r="B74" s="335" t="s">
        <v>187</v>
      </c>
      <c r="C74" s="336" t="s">
        <v>186</v>
      </c>
      <c r="D74" s="337">
        <f>IF(E74=Listas!$A$3,1,0)</f>
        <v>0</v>
      </c>
      <c r="E74" s="338" t="str">
        <f t="shared" si="0"/>
        <v>No</v>
      </c>
      <c r="F74" s="339" t="str">
        <f t="shared" si="1"/>
        <v/>
      </c>
      <c r="G74" s="282"/>
    </row>
    <row r="75" spans="1:7" s="334" customFormat="1" ht="25.5" x14ac:dyDescent="0.2">
      <c r="A75" s="274" t="s">
        <v>220</v>
      </c>
      <c r="B75" s="340" t="s">
        <v>189</v>
      </c>
      <c r="C75" s="341" t="s">
        <v>188</v>
      </c>
      <c r="D75" s="342">
        <f>IF(E75=Listas!$A$3,1,0)</f>
        <v>0</v>
      </c>
      <c r="E75" s="343" t="str">
        <f t="shared" ref="E75:E90" si="2">IF(G75&lt;&gt;"","Si","No")</f>
        <v>No</v>
      </c>
      <c r="F75" s="344" t="str">
        <f t="shared" ref="F75:F90" si="3">IF(E75="Si","X","")</f>
        <v/>
      </c>
      <c r="G75" s="282"/>
    </row>
    <row r="76" spans="1:7" s="334" customFormat="1" ht="12.75" x14ac:dyDescent="0.2">
      <c r="A76" s="274" t="s">
        <v>220</v>
      </c>
      <c r="B76" s="335" t="s">
        <v>191</v>
      </c>
      <c r="C76" s="336" t="s">
        <v>190</v>
      </c>
      <c r="D76" s="337">
        <f>IF(E76=Listas!$A$3,1,0)</f>
        <v>0</v>
      </c>
      <c r="E76" s="338" t="str">
        <f t="shared" si="2"/>
        <v>No</v>
      </c>
      <c r="F76" s="339" t="str">
        <f t="shared" si="3"/>
        <v/>
      </c>
      <c r="G76" s="282"/>
    </row>
    <row r="77" spans="1:7" s="334" customFormat="1" ht="25.5" x14ac:dyDescent="0.2">
      <c r="A77" s="274" t="s">
        <v>220</v>
      </c>
      <c r="B77" s="340" t="s">
        <v>193</v>
      </c>
      <c r="C77" s="341" t="s">
        <v>192</v>
      </c>
      <c r="D77" s="342">
        <f>IF(E77=Listas!$A$3,1,0)</f>
        <v>0</v>
      </c>
      <c r="E77" s="343" t="str">
        <f t="shared" si="2"/>
        <v>No</v>
      </c>
      <c r="F77" s="344" t="str">
        <f t="shared" si="3"/>
        <v/>
      </c>
      <c r="G77" s="282"/>
    </row>
    <row r="78" spans="1:7" s="334" customFormat="1" ht="25.5" x14ac:dyDescent="0.2">
      <c r="A78" s="274" t="s">
        <v>220</v>
      </c>
      <c r="B78" s="335" t="s">
        <v>195</v>
      </c>
      <c r="C78" s="336" t="s">
        <v>194</v>
      </c>
      <c r="D78" s="337">
        <f>IF(E78=Listas!$A$3,1,0)</f>
        <v>0</v>
      </c>
      <c r="E78" s="338" t="str">
        <f t="shared" si="2"/>
        <v>No</v>
      </c>
      <c r="F78" s="339" t="str">
        <f t="shared" si="3"/>
        <v/>
      </c>
      <c r="G78" s="282"/>
    </row>
    <row r="79" spans="1:7" s="334" customFormat="1" ht="12.75" x14ac:dyDescent="0.2">
      <c r="A79" s="274" t="s">
        <v>220</v>
      </c>
      <c r="B79" s="340" t="s">
        <v>197</v>
      </c>
      <c r="C79" s="341" t="s">
        <v>196</v>
      </c>
      <c r="D79" s="342">
        <f>IF(E79=Listas!$A$3,1,0)</f>
        <v>0</v>
      </c>
      <c r="E79" s="343" t="str">
        <f t="shared" si="2"/>
        <v>No</v>
      </c>
      <c r="F79" s="344" t="str">
        <f t="shared" si="3"/>
        <v/>
      </c>
      <c r="G79" s="282"/>
    </row>
    <row r="80" spans="1:7" s="334" customFormat="1" ht="38.25" x14ac:dyDescent="0.2">
      <c r="A80" s="274" t="s">
        <v>220</v>
      </c>
      <c r="B80" s="335" t="s">
        <v>199</v>
      </c>
      <c r="C80" s="336" t="s">
        <v>198</v>
      </c>
      <c r="D80" s="337">
        <f>IF(E80=Listas!$A$3,1,0)</f>
        <v>0</v>
      </c>
      <c r="E80" s="338" t="str">
        <f t="shared" si="2"/>
        <v>No</v>
      </c>
      <c r="F80" s="339" t="str">
        <f t="shared" si="3"/>
        <v/>
      </c>
      <c r="G80" s="282"/>
    </row>
    <row r="81" spans="1:7" s="334" customFormat="1" ht="25.5" x14ac:dyDescent="0.2">
      <c r="A81" s="274" t="s">
        <v>220</v>
      </c>
      <c r="B81" s="340" t="s">
        <v>201</v>
      </c>
      <c r="C81" s="341" t="s">
        <v>200</v>
      </c>
      <c r="D81" s="342">
        <f>IF(E81=Listas!$A$3,1,0)</f>
        <v>0</v>
      </c>
      <c r="E81" s="343" t="str">
        <f t="shared" si="2"/>
        <v>No</v>
      </c>
      <c r="F81" s="344" t="str">
        <f t="shared" si="3"/>
        <v/>
      </c>
      <c r="G81" s="282"/>
    </row>
    <row r="82" spans="1:7" s="334" customFormat="1" ht="25.5" x14ac:dyDescent="0.2">
      <c r="A82" s="274" t="s">
        <v>220</v>
      </c>
      <c r="B82" s="335" t="s">
        <v>203</v>
      </c>
      <c r="C82" s="336" t="s">
        <v>202</v>
      </c>
      <c r="D82" s="337">
        <f>IF(E82=Listas!$A$3,1,0)</f>
        <v>0</v>
      </c>
      <c r="E82" s="338" t="str">
        <f t="shared" si="2"/>
        <v>No</v>
      </c>
      <c r="F82" s="339" t="str">
        <f t="shared" si="3"/>
        <v/>
      </c>
      <c r="G82" s="282"/>
    </row>
    <row r="83" spans="1:7" s="334" customFormat="1" ht="25.5" x14ac:dyDescent="0.2">
      <c r="A83" s="274" t="s">
        <v>220</v>
      </c>
      <c r="B83" s="340" t="s">
        <v>205</v>
      </c>
      <c r="C83" s="341" t="s">
        <v>204</v>
      </c>
      <c r="D83" s="342">
        <f>IF(E83=Listas!$A$3,1,0)</f>
        <v>0</v>
      </c>
      <c r="E83" s="343" t="str">
        <f t="shared" si="2"/>
        <v>No</v>
      </c>
      <c r="F83" s="344" t="str">
        <f t="shared" si="3"/>
        <v/>
      </c>
      <c r="G83" s="282"/>
    </row>
    <row r="84" spans="1:7" s="334" customFormat="1" ht="12.75" x14ac:dyDescent="0.2">
      <c r="A84" s="274" t="s">
        <v>220</v>
      </c>
      <c r="B84" s="335" t="s">
        <v>207</v>
      </c>
      <c r="C84" s="336" t="s">
        <v>206</v>
      </c>
      <c r="D84" s="337">
        <f>IF(E84=Listas!$A$3,1,0)</f>
        <v>0</v>
      </c>
      <c r="E84" s="338" t="str">
        <f t="shared" si="2"/>
        <v>No</v>
      </c>
      <c r="F84" s="339" t="str">
        <f t="shared" si="3"/>
        <v/>
      </c>
      <c r="G84" s="282"/>
    </row>
    <row r="85" spans="1:7" s="334" customFormat="1" ht="12.75" x14ac:dyDescent="0.2">
      <c r="A85" s="274" t="s">
        <v>220</v>
      </c>
      <c r="B85" s="340" t="s">
        <v>209</v>
      </c>
      <c r="C85" s="341" t="s">
        <v>208</v>
      </c>
      <c r="D85" s="342">
        <f>IF(E85=Listas!$A$3,1,0)</f>
        <v>0</v>
      </c>
      <c r="E85" s="343" t="str">
        <f t="shared" si="2"/>
        <v>No</v>
      </c>
      <c r="F85" s="344" t="str">
        <f t="shared" si="3"/>
        <v/>
      </c>
      <c r="G85" s="282"/>
    </row>
    <row r="86" spans="1:7" s="334" customFormat="1" ht="38.25" x14ac:dyDescent="0.2">
      <c r="A86" s="274" t="s">
        <v>220</v>
      </c>
      <c r="B86" s="335" t="s">
        <v>211</v>
      </c>
      <c r="C86" s="336" t="s">
        <v>210</v>
      </c>
      <c r="D86" s="337">
        <f>IF(E86=Listas!$A$3,1,0)</f>
        <v>0</v>
      </c>
      <c r="E86" s="338" t="str">
        <f t="shared" si="2"/>
        <v>No</v>
      </c>
      <c r="F86" s="339" t="str">
        <f t="shared" si="3"/>
        <v/>
      </c>
      <c r="G86" s="282"/>
    </row>
    <row r="87" spans="1:7" s="334" customFormat="1" ht="51" x14ac:dyDescent="0.2">
      <c r="A87" s="274" t="s">
        <v>220</v>
      </c>
      <c r="B87" s="340" t="s">
        <v>213</v>
      </c>
      <c r="C87" s="341" t="s">
        <v>212</v>
      </c>
      <c r="D87" s="342">
        <f>IF(E87=Listas!$A$3,1,0)</f>
        <v>0</v>
      </c>
      <c r="E87" s="343" t="str">
        <f t="shared" si="2"/>
        <v>No</v>
      </c>
      <c r="F87" s="344" t="str">
        <f t="shared" si="3"/>
        <v/>
      </c>
      <c r="G87" s="282"/>
    </row>
    <row r="88" spans="1:7" s="334" customFormat="1" ht="25.5" x14ac:dyDescent="0.2">
      <c r="A88" s="274" t="s">
        <v>220</v>
      </c>
      <c r="B88" s="335" t="s">
        <v>215</v>
      </c>
      <c r="C88" s="336" t="s">
        <v>214</v>
      </c>
      <c r="D88" s="337">
        <f>IF(E88=Listas!$A$3,1,0)</f>
        <v>0</v>
      </c>
      <c r="E88" s="338" t="str">
        <f t="shared" si="2"/>
        <v>No</v>
      </c>
      <c r="F88" s="339" t="str">
        <f t="shared" si="3"/>
        <v/>
      </c>
      <c r="G88" s="282"/>
    </row>
    <row r="89" spans="1:7" s="334" customFormat="1" ht="38.25" x14ac:dyDescent="0.2">
      <c r="A89" s="274" t="s">
        <v>220</v>
      </c>
      <c r="B89" s="340" t="s">
        <v>217</v>
      </c>
      <c r="C89" s="341" t="s">
        <v>216</v>
      </c>
      <c r="D89" s="342">
        <f>IF(E89=Listas!$A$3,1,0)</f>
        <v>0</v>
      </c>
      <c r="E89" s="343" t="str">
        <f t="shared" si="2"/>
        <v>No</v>
      </c>
      <c r="F89" s="344" t="str">
        <f t="shared" si="3"/>
        <v/>
      </c>
      <c r="G89" s="282"/>
    </row>
    <row r="90" spans="1:7" s="334" customFormat="1" ht="39" thickBot="1" x14ac:dyDescent="0.25">
      <c r="A90" s="274" t="s">
        <v>220</v>
      </c>
      <c r="B90" s="345" t="s">
        <v>219</v>
      </c>
      <c r="C90" s="346" t="s">
        <v>218</v>
      </c>
      <c r="D90" s="347">
        <f>IF(E90=Listas!$A$3,1,0)</f>
        <v>0</v>
      </c>
      <c r="E90" s="348" t="str">
        <f t="shared" si="2"/>
        <v>No</v>
      </c>
      <c r="F90" s="349" t="str">
        <f t="shared" si="3"/>
        <v/>
      </c>
      <c r="G90" s="293"/>
    </row>
  </sheetData>
  <sheetProtection algorithmName="SHA-512" hashValue="n2nTmak37GV7kLG1OlQklBVW6ZLnDCagUud/ohDpxnQVoAKOG17eyWn1FZ3mQO4Biyjr4WFqJNXZ2Z6MhlfUqQ==" saltValue="Ut2qU0hK+dOf4AZ5Fapp/g==" spinCount="100000" sheet="1" autoFilter="0"/>
  <autoFilter ref="A7:G90" xr:uid="{ABE924DE-E06B-4ACE-93EE-A81A4E4893D6}"/>
  <mergeCells count="3">
    <mergeCell ref="B1:C1"/>
    <mergeCell ref="C2:E2"/>
    <mergeCell ref="C3:E3"/>
  </mergeCells>
  <dataValidations count="2">
    <dataValidation allowBlank="1" showInputMessage="1" showErrorMessage="1" prompt="Justifique el elemento para que pueda ser valorado y puntuado en el criterio CS14" sqref="G11:G90" xr:uid="{66D73D19-5A1D-480C-964C-D5AB753AF51F}"/>
    <dataValidation type="date" allowBlank="1" showInputMessage="1" showErrorMessage="1" errorTitle="Fecha no valida" error="Introducir una fecha de la convocatoria 2018" promptTitle="Introducir Fecha" prompt="Convocatoria 2018" sqref="C4:C5" xr:uid="{9F27688B-99F6-4D7C-BD70-3BF3ECCA9C7F}">
      <formula1>43405</formula1>
      <formula2>43496</formula2>
    </dataValidation>
  </dataValidation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70C0"/>
    <pageSetUpPr fitToPage="1"/>
  </sheetPr>
  <dimension ref="A1:N108"/>
  <sheetViews>
    <sheetView topLeftCell="B1" zoomScaleNormal="100" zoomScaleSheetLayoutView="100" workbookViewId="0">
      <selection activeCell="B2" sqref="B2"/>
    </sheetView>
  </sheetViews>
  <sheetFormatPr baseColWidth="10" defaultRowHeight="15" x14ac:dyDescent="0.25"/>
  <cols>
    <col min="1" max="1" width="6.7109375" style="42" hidden="1" customWidth="1"/>
    <col min="2" max="2" width="7.5703125" style="31" customWidth="1"/>
    <col min="3" max="3" width="31" style="32" customWidth="1"/>
    <col min="4" max="4" width="20.28515625" style="33" customWidth="1"/>
    <col min="5" max="5" width="17.5703125" style="34" customWidth="1"/>
    <col min="6" max="6" width="10.140625" style="34" customWidth="1"/>
    <col min="7" max="7" width="13.28515625" style="34" customWidth="1"/>
    <col min="8" max="8" width="12.7109375" style="27" customWidth="1"/>
    <col min="9" max="9" width="5.42578125" style="90" customWidth="1"/>
    <col min="10" max="10" width="12" style="27" customWidth="1"/>
    <col min="11" max="11" width="14.140625" style="27" customWidth="1"/>
    <col min="12" max="12" width="16.5703125" style="27" customWidth="1"/>
    <col min="13" max="13" width="11.42578125" style="1"/>
    <col min="14" max="14" width="11.42578125" style="94"/>
    <col min="15" max="16384" width="11.42578125" style="27"/>
  </cols>
  <sheetData>
    <row r="1" spans="1:14" ht="24.75" customHeight="1" thickTop="1" thickBot="1" x14ac:dyDescent="0.4">
      <c r="A1" s="230"/>
      <c r="B1" s="562" t="str">
        <f>"CUADRO PRESUPUESTARIO "&amp;LEFT(Baremo!C8,8)</f>
        <v xml:space="preserve">CUADRO PRESUPUESTARIO Linea 1 </v>
      </c>
      <c r="C1" s="563"/>
      <c r="D1" s="563"/>
      <c r="E1" s="563"/>
      <c r="F1" s="563"/>
      <c r="G1" s="563"/>
      <c r="H1" s="563"/>
      <c r="I1" s="228"/>
      <c r="J1" s="564" t="str">
        <f>Baremo!J1</f>
        <v xml:space="preserve">  GDR: JA07  Convocatoria: 2020</v>
      </c>
      <c r="K1" s="564"/>
      <c r="L1" s="565"/>
    </row>
    <row r="2" spans="1:14" ht="16.5" thickTop="1" thickBot="1" x14ac:dyDescent="0.3">
      <c r="A2" s="230"/>
      <c r="B2" s="266" t="s">
        <v>4</v>
      </c>
      <c r="C2" s="560" t="str">
        <f>IF(Baremo!C2:I2=0,"",Baremo!C2:I2)</f>
        <v/>
      </c>
      <c r="D2" s="560"/>
      <c r="E2" s="560"/>
      <c r="F2" s="560"/>
      <c r="G2" s="560"/>
      <c r="H2" s="560"/>
      <c r="I2" s="560"/>
      <c r="J2" s="560"/>
      <c r="K2" s="560"/>
      <c r="L2" s="560"/>
    </row>
    <row r="3" spans="1:14" ht="15.75" customHeight="1" thickTop="1" thickBot="1" x14ac:dyDescent="0.3">
      <c r="A3" s="230"/>
      <c r="B3" s="44" t="s">
        <v>3</v>
      </c>
      <c r="C3" s="561" t="str">
        <f>IF(Baremo!C3:I3=0,"",Baremo!C3:I3)</f>
        <v/>
      </c>
      <c r="D3" s="561"/>
      <c r="E3" s="561"/>
      <c r="F3" s="561"/>
      <c r="G3" s="561"/>
      <c r="H3" s="561"/>
      <c r="I3" s="561"/>
      <c r="J3" s="561"/>
      <c r="K3" s="561"/>
      <c r="L3" s="561"/>
    </row>
    <row r="4" spans="1:14" ht="16.5" thickTop="1" thickBot="1" x14ac:dyDescent="0.3">
      <c r="A4" s="230"/>
      <c r="B4" s="44" t="s">
        <v>14</v>
      </c>
      <c r="C4" s="561" t="str">
        <f>IF(Baremo!C4:I4=0,"",Baremo!C4:I4)</f>
        <v/>
      </c>
      <c r="D4" s="561"/>
      <c r="E4" s="59"/>
      <c r="F4" s="59"/>
      <c r="G4" s="59"/>
      <c r="H4" s="48"/>
      <c r="I4" s="88"/>
      <c r="J4" s="48"/>
      <c r="K4" s="48"/>
      <c r="L4" s="48"/>
    </row>
    <row r="5" spans="1:14" ht="16.5" thickTop="1" thickBot="1" x14ac:dyDescent="0.3">
      <c r="A5" s="230"/>
      <c r="B5" s="44" t="s">
        <v>45</v>
      </c>
      <c r="C5" s="63" t="str">
        <f>IF(Baremo!C4:I4=0,"",Baremo!C4:I4)</f>
        <v/>
      </c>
      <c r="D5" s="86"/>
      <c r="E5" s="61"/>
      <c r="F5" s="61"/>
      <c r="G5" s="61"/>
      <c r="H5" s="61"/>
      <c r="I5" s="89"/>
      <c r="J5" s="61"/>
      <c r="K5" s="61"/>
      <c r="L5" s="61"/>
    </row>
    <row r="6" spans="1:14" ht="16.5" thickTop="1" thickBot="1" x14ac:dyDescent="0.3">
      <c r="A6" s="230"/>
      <c r="B6" s="44"/>
      <c r="C6" s="87" t="str">
        <f>Baremo!F9</f>
        <v>IVA Subvencionable:</v>
      </c>
      <c r="D6" s="205" t="str">
        <f>Baremo!F10</f>
        <v>No</v>
      </c>
      <c r="E6" s="91" t="str">
        <f>IF(D6=Listas!$A$2,"",IF(D6=Listas!$A$3,"",Listas!$A$47))</f>
        <v/>
      </c>
      <c r="F6" s="61"/>
      <c r="G6" s="61"/>
      <c r="H6" s="61"/>
      <c r="I6" s="89"/>
      <c r="J6" s="61"/>
      <c r="K6" s="61"/>
      <c r="L6" s="61"/>
    </row>
    <row r="7" spans="1:14" ht="12" customHeight="1" thickTop="1" thickBot="1" x14ac:dyDescent="0.3">
      <c r="A7" s="231" t="s">
        <v>228</v>
      </c>
      <c r="B7" s="264"/>
      <c r="C7" s="262"/>
      <c r="D7" s="262"/>
      <c r="E7" s="262"/>
      <c r="F7" s="262"/>
      <c r="G7" s="262"/>
      <c r="H7" s="262"/>
      <c r="I7" s="267"/>
      <c r="J7" s="262"/>
      <c r="K7" s="262"/>
      <c r="L7" s="265"/>
    </row>
    <row r="8" spans="1:14" s="40" customFormat="1" ht="31.5" customHeight="1" x14ac:dyDescent="0.25">
      <c r="A8" s="234" t="s">
        <v>269</v>
      </c>
      <c r="B8" s="254"/>
      <c r="C8" s="250" t="s">
        <v>388</v>
      </c>
      <c r="D8" s="250" t="s">
        <v>391</v>
      </c>
      <c r="E8" s="251" t="s">
        <v>395</v>
      </c>
      <c r="F8" s="251" t="s">
        <v>405</v>
      </c>
      <c r="G8" s="251" t="s">
        <v>389</v>
      </c>
      <c r="H8" s="251" t="s">
        <v>386</v>
      </c>
      <c r="I8" s="252" t="s">
        <v>387</v>
      </c>
      <c r="J8" s="251" t="s">
        <v>390</v>
      </c>
      <c r="K8" s="251" t="s">
        <v>394</v>
      </c>
      <c r="L8" s="255" t="s">
        <v>406</v>
      </c>
      <c r="M8" s="37"/>
      <c r="N8" s="98"/>
    </row>
    <row r="9" spans="1:14" s="28" customFormat="1" ht="21.75" customHeight="1" thickBot="1" x14ac:dyDescent="0.3">
      <c r="A9" s="235" t="s">
        <v>298</v>
      </c>
      <c r="B9" s="245" t="s">
        <v>52</v>
      </c>
      <c r="C9" s="246"/>
      <c r="D9" s="247"/>
      <c r="E9" s="247"/>
      <c r="F9" s="247"/>
      <c r="G9" s="247"/>
      <c r="H9" s="248">
        <f>H10+H41+H48</f>
        <v>0</v>
      </c>
      <c r="I9" s="247"/>
      <c r="J9" s="248">
        <f>J10+J41+J48</f>
        <v>0</v>
      </c>
      <c r="K9" s="248">
        <f>K10+K41+K48</f>
        <v>0</v>
      </c>
      <c r="L9" s="249">
        <f>L10+L41+L48</f>
        <v>0</v>
      </c>
      <c r="M9" s="101"/>
      <c r="N9" s="99"/>
    </row>
    <row r="10" spans="1:14" s="28" customFormat="1" ht="15.75" thickBot="1" x14ac:dyDescent="0.3">
      <c r="A10" s="235" t="s">
        <v>416</v>
      </c>
      <c r="B10" s="152" t="s">
        <v>392</v>
      </c>
      <c r="C10" s="238"/>
      <c r="D10" s="238"/>
      <c r="E10" s="85"/>
      <c r="F10" s="85"/>
      <c r="G10" s="85"/>
      <c r="H10" s="85">
        <f>SUM(H11:H40)</f>
        <v>0</v>
      </c>
      <c r="I10" s="85"/>
      <c r="J10" s="85">
        <f>SUM(J11:J40)</f>
        <v>0</v>
      </c>
      <c r="K10" s="85">
        <f>SUM(K11:K40)</f>
        <v>0</v>
      </c>
      <c r="L10" s="161">
        <f>SUM(L11:L40)</f>
        <v>0</v>
      </c>
      <c r="M10" s="101"/>
      <c r="N10" s="99"/>
    </row>
    <row r="11" spans="1:14" ht="15.75" customHeight="1" thickBot="1" x14ac:dyDescent="0.3">
      <c r="A11" s="233" t="s">
        <v>416</v>
      </c>
      <c r="B11" s="140"/>
      <c r="C11" s="109"/>
      <c r="D11" s="104"/>
      <c r="E11" s="105"/>
      <c r="F11" s="106"/>
      <c r="G11" s="106"/>
      <c r="H11" s="73">
        <f>G11*F11</f>
        <v>0</v>
      </c>
      <c r="I11" s="96"/>
      <c r="J11" s="73">
        <f>H11*I11</f>
        <v>0</v>
      </c>
      <c r="K11" s="92">
        <f>IF(C11&lt;&gt;"",J11+H11,0)</f>
        <v>0</v>
      </c>
      <c r="L11" s="162">
        <f>IF(D11&lt;&gt;"",IF(D$6=Listas!$A$3,K11,H11),0)</f>
        <v>0</v>
      </c>
      <c r="M11" s="102" t="str">
        <f>IF(C11&lt;&gt;"",IF(D11="",Listas!$B$73,IF(E11="",Listas!$B$74,IF(F11=0,Listas!$B$75,IF(G11=0,Listas!$B$76,IF(I11="",Listas!$B$77,""))))),"")</f>
        <v/>
      </c>
    </row>
    <row r="12" spans="1:14" ht="15.75" customHeight="1" thickBot="1" x14ac:dyDescent="0.3">
      <c r="A12" s="233" t="s">
        <v>416</v>
      </c>
      <c r="B12" s="141"/>
      <c r="C12" s="109"/>
      <c r="D12" s="104"/>
      <c r="E12" s="105"/>
      <c r="F12" s="106"/>
      <c r="G12" s="106"/>
      <c r="H12" s="72">
        <f t="shared" ref="H12:H40" si="0">G12*F12</f>
        <v>0</v>
      </c>
      <c r="I12" s="96"/>
      <c r="J12" s="72">
        <f t="shared" ref="J12:J40" si="1">H12*I12</f>
        <v>0</v>
      </c>
      <c r="K12" s="93">
        <f t="shared" ref="K12:K53" si="2">IF(C12&lt;&gt;"",J12+H12,0)</f>
        <v>0</v>
      </c>
      <c r="L12" s="163">
        <f>IF(D12&lt;&gt;"",IF(D$6=Listas!$A$3,K12,H12),0)</f>
        <v>0</v>
      </c>
      <c r="M12" s="102" t="str">
        <f>IF(C12&lt;&gt;"",IF(D12="",Listas!$B$73,IF(E12="",Listas!$B$74,IF(F12=0,Listas!$B$75,IF(G12=0,Listas!$B$76,IF(I12="",Listas!$B$77,""))))),"")</f>
        <v/>
      </c>
    </row>
    <row r="13" spans="1:14" ht="15.75" customHeight="1" thickBot="1" x14ac:dyDescent="0.3">
      <c r="A13" s="233" t="s">
        <v>416</v>
      </c>
      <c r="B13" s="140"/>
      <c r="C13" s="109"/>
      <c r="D13" s="104"/>
      <c r="E13" s="105"/>
      <c r="F13" s="106"/>
      <c r="G13" s="106"/>
      <c r="H13" s="73">
        <f t="shared" si="0"/>
        <v>0</v>
      </c>
      <c r="I13" s="96"/>
      <c r="J13" s="73">
        <f t="shared" si="1"/>
        <v>0</v>
      </c>
      <c r="K13" s="92">
        <f t="shared" si="2"/>
        <v>0</v>
      </c>
      <c r="L13" s="162">
        <f>IF(D13&lt;&gt;"",IF(D$6=Listas!$A$3,K13,H13),0)</f>
        <v>0</v>
      </c>
      <c r="M13" s="102" t="str">
        <f>IF(C13&lt;&gt;"",IF(D13="",Listas!$B$73,IF(E13="",Listas!$B$74,IF(F13=0,Listas!$B$75,IF(G13=0,Listas!$B$76,IF(I13="",Listas!$B$77,""))))),"")</f>
        <v/>
      </c>
    </row>
    <row r="14" spans="1:14" ht="15.75" customHeight="1" thickBot="1" x14ac:dyDescent="0.3">
      <c r="A14" s="233" t="s">
        <v>416</v>
      </c>
      <c r="B14" s="141"/>
      <c r="C14" s="109"/>
      <c r="D14" s="104"/>
      <c r="E14" s="105"/>
      <c r="F14" s="106"/>
      <c r="G14" s="106"/>
      <c r="H14" s="72">
        <f t="shared" si="0"/>
        <v>0</v>
      </c>
      <c r="I14" s="96"/>
      <c r="J14" s="72">
        <f t="shared" si="1"/>
        <v>0</v>
      </c>
      <c r="K14" s="93">
        <f t="shared" si="2"/>
        <v>0</v>
      </c>
      <c r="L14" s="163">
        <f>IF(D14&lt;&gt;"",IF(D$6=Listas!$A$3,K14,H14),0)</f>
        <v>0</v>
      </c>
      <c r="M14" s="102" t="str">
        <f>IF(C14&lt;&gt;"",IF(D14="",Listas!$B$73,IF(E14="",Listas!$B$74,IF(F14=0,Listas!$B$75,IF(G14=0,Listas!$B$76,IF(I14="",Listas!$B$77,""))))),"")</f>
        <v/>
      </c>
    </row>
    <row r="15" spans="1:14" ht="15.75" customHeight="1" thickBot="1" x14ac:dyDescent="0.3">
      <c r="A15" s="233" t="s">
        <v>416</v>
      </c>
      <c r="B15" s="140"/>
      <c r="C15" s="109"/>
      <c r="D15" s="104"/>
      <c r="E15" s="105"/>
      <c r="F15" s="106"/>
      <c r="G15" s="106"/>
      <c r="H15" s="73">
        <f t="shared" si="0"/>
        <v>0</v>
      </c>
      <c r="I15" s="96"/>
      <c r="J15" s="73">
        <f t="shared" si="1"/>
        <v>0</v>
      </c>
      <c r="K15" s="92">
        <f t="shared" si="2"/>
        <v>0</v>
      </c>
      <c r="L15" s="162">
        <f>IF(D15&lt;&gt;"",IF(D$6=Listas!$A$3,K15,H15),0)</f>
        <v>0</v>
      </c>
      <c r="M15" s="102" t="str">
        <f>IF(C15&lt;&gt;"",IF(D15="",Listas!$B$73,IF(E15="",Listas!$B$74,IF(F15=0,Listas!$B$75,IF(G15=0,Listas!$B$76,IF(I15="",Listas!$B$77,""))))),"")</f>
        <v/>
      </c>
    </row>
    <row r="16" spans="1:14" ht="15.75" customHeight="1" thickBot="1" x14ac:dyDescent="0.3">
      <c r="A16" s="233" t="s">
        <v>416</v>
      </c>
      <c r="B16" s="141"/>
      <c r="C16" s="109"/>
      <c r="D16" s="104"/>
      <c r="E16" s="105"/>
      <c r="F16" s="106"/>
      <c r="G16" s="106"/>
      <c r="H16" s="72">
        <f t="shared" si="0"/>
        <v>0</v>
      </c>
      <c r="I16" s="96"/>
      <c r="J16" s="72">
        <f t="shared" si="1"/>
        <v>0</v>
      </c>
      <c r="K16" s="93">
        <f t="shared" si="2"/>
        <v>0</v>
      </c>
      <c r="L16" s="163">
        <f>IF(D16&lt;&gt;"",IF(D$6=Listas!$A$3,K16,H16),0)</f>
        <v>0</v>
      </c>
      <c r="M16" s="102" t="str">
        <f>IF(C16&lt;&gt;"",IF(D16="",Listas!$B$73,IF(E16="",Listas!$B$74,IF(F16=0,Listas!$B$75,IF(G16=0,Listas!$B$76,IF(I16="",Listas!$B$77,""))))),"")</f>
        <v/>
      </c>
    </row>
    <row r="17" spans="1:13" ht="15.75" customHeight="1" thickBot="1" x14ac:dyDescent="0.3">
      <c r="A17" s="233" t="s">
        <v>416</v>
      </c>
      <c r="B17" s="140"/>
      <c r="C17" s="109"/>
      <c r="D17" s="104"/>
      <c r="E17" s="105"/>
      <c r="F17" s="106"/>
      <c r="G17" s="106"/>
      <c r="H17" s="73">
        <f t="shared" si="0"/>
        <v>0</v>
      </c>
      <c r="I17" s="96"/>
      <c r="J17" s="73">
        <f t="shared" si="1"/>
        <v>0</v>
      </c>
      <c r="K17" s="92">
        <f t="shared" si="2"/>
        <v>0</v>
      </c>
      <c r="L17" s="162">
        <f>IF(D17&lt;&gt;"",IF(D$6=Listas!$A$3,K17,H17),0)</f>
        <v>0</v>
      </c>
      <c r="M17" s="102" t="str">
        <f>IF(C17&lt;&gt;"",IF(D17="",Listas!$B$73,IF(E17="",Listas!$B$74,IF(F17=0,Listas!$B$75,IF(G17=0,Listas!$B$76,IF(I17="",Listas!$B$77,""))))),"")</f>
        <v/>
      </c>
    </row>
    <row r="18" spans="1:13" ht="15.75" customHeight="1" thickBot="1" x14ac:dyDescent="0.3">
      <c r="A18" s="233" t="s">
        <v>416</v>
      </c>
      <c r="B18" s="141"/>
      <c r="C18" s="109"/>
      <c r="D18" s="104"/>
      <c r="E18" s="105"/>
      <c r="F18" s="106"/>
      <c r="G18" s="106"/>
      <c r="H18" s="72">
        <f t="shared" si="0"/>
        <v>0</v>
      </c>
      <c r="I18" s="96"/>
      <c r="J18" s="72">
        <f t="shared" si="1"/>
        <v>0</v>
      </c>
      <c r="K18" s="93">
        <f t="shared" si="2"/>
        <v>0</v>
      </c>
      <c r="L18" s="163">
        <f>IF(D18&lt;&gt;"",IF(D$6=Listas!$A$3,K18,H18),0)</f>
        <v>0</v>
      </c>
      <c r="M18" s="102" t="str">
        <f>IF(C18&lt;&gt;"",IF(D18="",Listas!$B$73,IF(E18="",Listas!$B$74,IF(F18=0,Listas!$B$75,IF(G18=0,Listas!$B$76,IF(I18="",Listas!$B$77,""))))),"")</f>
        <v/>
      </c>
    </row>
    <row r="19" spans="1:13" ht="15.75" customHeight="1" thickBot="1" x14ac:dyDescent="0.3">
      <c r="A19" s="233" t="s">
        <v>416</v>
      </c>
      <c r="B19" s="140"/>
      <c r="C19" s="109"/>
      <c r="D19" s="104"/>
      <c r="E19" s="105"/>
      <c r="F19" s="106"/>
      <c r="G19" s="106"/>
      <c r="H19" s="73">
        <f t="shared" si="0"/>
        <v>0</v>
      </c>
      <c r="I19" s="96"/>
      <c r="J19" s="73">
        <f t="shared" si="1"/>
        <v>0</v>
      </c>
      <c r="K19" s="92">
        <f t="shared" si="2"/>
        <v>0</v>
      </c>
      <c r="L19" s="162">
        <f>IF(D19&lt;&gt;"",IF(D$6=Listas!$A$3,K19,H19),0)</f>
        <v>0</v>
      </c>
      <c r="M19" s="102" t="str">
        <f>IF(C19&lt;&gt;"",IF(D19="",Listas!$B$73,IF(E19="",Listas!$B$74,IF(F19=0,Listas!$B$75,IF(G19=0,Listas!$B$76,IF(I19="",Listas!$B$77,""))))),"")</f>
        <v/>
      </c>
    </row>
    <row r="20" spans="1:13" ht="15.75" customHeight="1" thickBot="1" x14ac:dyDescent="0.3">
      <c r="A20" s="233" t="s">
        <v>416</v>
      </c>
      <c r="B20" s="141"/>
      <c r="C20" s="109"/>
      <c r="D20" s="104"/>
      <c r="E20" s="105"/>
      <c r="F20" s="106"/>
      <c r="G20" s="106"/>
      <c r="H20" s="72">
        <f t="shared" si="0"/>
        <v>0</v>
      </c>
      <c r="I20" s="96"/>
      <c r="J20" s="72">
        <f t="shared" si="1"/>
        <v>0</v>
      </c>
      <c r="K20" s="93">
        <f t="shared" si="2"/>
        <v>0</v>
      </c>
      <c r="L20" s="163">
        <f>IF(D20&lt;&gt;"",IF(D$6=Listas!$A$3,K20,H20),0)</f>
        <v>0</v>
      </c>
      <c r="M20" s="102" t="str">
        <f>IF(C20&lt;&gt;"",IF(D20="",Listas!$B$73,IF(E20="",Listas!$B$74,IF(F20=0,Listas!$B$75,IF(G20=0,Listas!$B$76,IF(I20="",Listas!$B$77,""))))),"")</f>
        <v/>
      </c>
    </row>
    <row r="21" spans="1:13" ht="15.75" customHeight="1" thickBot="1" x14ac:dyDescent="0.3">
      <c r="A21" s="233" t="s">
        <v>416</v>
      </c>
      <c r="B21" s="140"/>
      <c r="C21" s="109"/>
      <c r="D21" s="104"/>
      <c r="E21" s="105"/>
      <c r="F21" s="106"/>
      <c r="G21" s="106"/>
      <c r="H21" s="73">
        <f t="shared" si="0"/>
        <v>0</v>
      </c>
      <c r="I21" s="96"/>
      <c r="J21" s="73">
        <f t="shared" si="1"/>
        <v>0</v>
      </c>
      <c r="K21" s="92">
        <f t="shared" si="2"/>
        <v>0</v>
      </c>
      <c r="L21" s="162">
        <f>IF(D21&lt;&gt;"",IF(D$6=Listas!$A$3,K21,H21),0)</f>
        <v>0</v>
      </c>
      <c r="M21" s="102" t="str">
        <f>IF(C21&lt;&gt;"",IF(D21="",Listas!$B$73,IF(E21="",Listas!$B$74,IF(F21=0,Listas!$B$75,IF(G21=0,Listas!$B$76,IF(I21="",Listas!$B$77,""))))),"")</f>
        <v/>
      </c>
    </row>
    <row r="22" spans="1:13" ht="15.75" customHeight="1" thickBot="1" x14ac:dyDescent="0.3">
      <c r="A22" s="233" t="s">
        <v>416</v>
      </c>
      <c r="B22" s="141"/>
      <c r="C22" s="109"/>
      <c r="D22" s="104"/>
      <c r="E22" s="105"/>
      <c r="F22" s="106"/>
      <c r="G22" s="106"/>
      <c r="H22" s="72">
        <f t="shared" si="0"/>
        <v>0</v>
      </c>
      <c r="I22" s="96"/>
      <c r="J22" s="72">
        <f t="shared" si="1"/>
        <v>0</v>
      </c>
      <c r="K22" s="93">
        <f t="shared" si="2"/>
        <v>0</v>
      </c>
      <c r="L22" s="163">
        <f>IF(D22&lt;&gt;"",IF(D$6=Listas!$A$3,K22,H22),0)</f>
        <v>0</v>
      </c>
      <c r="M22" s="102" t="str">
        <f>IF(C22&lt;&gt;"",IF(D22="",Listas!$B$73,IF(E22="",Listas!$B$74,IF(F22=0,Listas!$B$75,IF(G22=0,Listas!$B$76,IF(I22="",Listas!$B$77,""))))),"")</f>
        <v/>
      </c>
    </row>
    <row r="23" spans="1:13" ht="15.75" customHeight="1" thickBot="1" x14ac:dyDescent="0.3">
      <c r="A23" s="233" t="s">
        <v>416</v>
      </c>
      <c r="B23" s="140"/>
      <c r="C23" s="109"/>
      <c r="D23" s="104"/>
      <c r="E23" s="105"/>
      <c r="F23" s="106"/>
      <c r="G23" s="106"/>
      <c r="H23" s="73">
        <f t="shared" si="0"/>
        <v>0</v>
      </c>
      <c r="I23" s="96"/>
      <c r="J23" s="73">
        <f t="shared" si="1"/>
        <v>0</v>
      </c>
      <c r="K23" s="92">
        <f t="shared" si="2"/>
        <v>0</v>
      </c>
      <c r="L23" s="162">
        <f>IF(D23&lt;&gt;"",IF(D$6=Listas!$A$3,K23,H23),0)</f>
        <v>0</v>
      </c>
      <c r="M23" s="102" t="str">
        <f>IF(C23&lt;&gt;"",IF(D23="",Listas!$B$73,IF(E23="",Listas!$B$74,IF(F23=0,Listas!$B$75,IF(G23=0,Listas!$B$76,IF(I23="",Listas!$B$77,""))))),"")</f>
        <v/>
      </c>
    </row>
    <row r="24" spans="1:13" ht="15.75" customHeight="1" thickBot="1" x14ac:dyDescent="0.3">
      <c r="A24" s="233" t="s">
        <v>416</v>
      </c>
      <c r="B24" s="141"/>
      <c r="C24" s="109"/>
      <c r="D24" s="104"/>
      <c r="E24" s="105"/>
      <c r="F24" s="106"/>
      <c r="G24" s="106"/>
      <c r="H24" s="72">
        <f t="shared" si="0"/>
        <v>0</v>
      </c>
      <c r="I24" s="96"/>
      <c r="J24" s="72">
        <f t="shared" si="1"/>
        <v>0</v>
      </c>
      <c r="K24" s="93">
        <f t="shared" si="2"/>
        <v>0</v>
      </c>
      <c r="L24" s="163">
        <f>IF(D24&lt;&gt;"",IF(D$6=Listas!$A$3,K24,H24),0)</f>
        <v>0</v>
      </c>
      <c r="M24" s="102" t="str">
        <f>IF(C24&lt;&gt;"",IF(D24="",Listas!$B$73,IF(E24="",Listas!$B$74,IF(F24=0,Listas!$B$75,IF(G24=0,Listas!$B$76,IF(I24="",Listas!$B$77,""))))),"")</f>
        <v/>
      </c>
    </row>
    <row r="25" spans="1:13" ht="15.75" customHeight="1" thickBot="1" x14ac:dyDescent="0.3">
      <c r="A25" s="233" t="s">
        <v>416</v>
      </c>
      <c r="B25" s="140"/>
      <c r="C25" s="109"/>
      <c r="D25" s="104"/>
      <c r="E25" s="105"/>
      <c r="F25" s="106"/>
      <c r="G25" s="106"/>
      <c r="H25" s="73">
        <f t="shared" si="0"/>
        <v>0</v>
      </c>
      <c r="I25" s="96"/>
      <c r="J25" s="73">
        <f t="shared" si="1"/>
        <v>0</v>
      </c>
      <c r="K25" s="92">
        <f t="shared" si="2"/>
        <v>0</v>
      </c>
      <c r="L25" s="162">
        <f>IF(D25&lt;&gt;"",IF(D$6=Listas!$A$3,K25,H25),0)</f>
        <v>0</v>
      </c>
      <c r="M25" s="102" t="str">
        <f>IF(C25&lt;&gt;"",IF(D25="",Listas!$B$73,IF(E25="",Listas!$B$74,IF(F25=0,Listas!$B$75,IF(G25=0,Listas!$B$76,IF(I25="",Listas!$B$77,""))))),"")</f>
        <v/>
      </c>
    </row>
    <row r="26" spans="1:13" ht="15.75" customHeight="1" thickBot="1" x14ac:dyDescent="0.3">
      <c r="A26" s="233" t="s">
        <v>416</v>
      </c>
      <c r="B26" s="141"/>
      <c r="C26" s="109"/>
      <c r="D26" s="104"/>
      <c r="E26" s="105"/>
      <c r="F26" s="106"/>
      <c r="G26" s="106"/>
      <c r="H26" s="72">
        <f t="shared" si="0"/>
        <v>0</v>
      </c>
      <c r="I26" s="96"/>
      <c r="J26" s="72">
        <f t="shared" si="1"/>
        <v>0</v>
      </c>
      <c r="K26" s="93">
        <f t="shared" si="2"/>
        <v>0</v>
      </c>
      <c r="L26" s="163">
        <f>IF(D26&lt;&gt;"",IF(D$6=Listas!$A$3,K26,H26),0)</f>
        <v>0</v>
      </c>
      <c r="M26" s="102" t="str">
        <f>IF(C26&lt;&gt;"",IF(D26="",Listas!$B$73,IF(E26="",Listas!$B$74,IF(F26=0,Listas!$B$75,IF(G26=0,Listas!$B$76,IF(I26="",Listas!$B$77,""))))),"")</f>
        <v/>
      </c>
    </row>
    <row r="27" spans="1:13" ht="15.75" customHeight="1" thickBot="1" x14ac:dyDescent="0.3">
      <c r="A27" s="233" t="s">
        <v>416</v>
      </c>
      <c r="B27" s="140"/>
      <c r="C27" s="109"/>
      <c r="D27" s="104"/>
      <c r="E27" s="105"/>
      <c r="F27" s="106"/>
      <c r="G27" s="106"/>
      <c r="H27" s="73">
        <f t="shared" si="0"/>
        <v>0</v>
      </c>
      <c r="I27" s="96"/>
      <c r="J27" s="73">
        <f t="shared" si="1"/>
        <v>0</v>
      </c>
      <c r="K27" s="92">
        <f t="shared" si="2"/>
        <v>0</v>
      </c>
      <c r="L27" s="162">
        <f>IF(D27&lt;&gt;"",IF(D$6=Listas!$A$3,K27,H27),0)</f>
        <v>0</v>
      </c>
      <c r="M27" s="102" t="str">
        <f>IF(C27&lt;&gt;"",IF(D27="",Listas!$B$73,IF(E27="",Listas!$B$74,IF(F27=0,Listas!$B$75,IF(G27=0,Listas!$B$76,IF(I27="",Listas!$B$77,""))))),"")</f>
        <v/>
      </c>
    </row>
    <row r="28" spans="1:13" ht="15.75" customHeight="1" thickBot="1" x14ac:dyDescent="0.3">
      <c r="A28" s="233" t="s">
        <v>416</v>
      </c>
      <c r="B28" s="141"/>
      <c r="C28" s="109"/>
      <c r="D28" s="104"/>
      <c r="E28" s="105"/>
      <c r="F28" s="106"/>
      <c r="G28" s="106"/>
      <c r="H28" s="72">
        <f t="shared" si="0"/>
        <v>0</v>
      </c>
      <c r="I28" s="96"/>
      <c r="J28" s="72">
        <f t="shared" si="1"/>
        <v>0</v>
      </c>
      <c r="K28" s="93">
        <f t="shared" si="2"/>
        <v>0</v>
      </c>
      <c r="L28" s="163">
        <f>IF(D28&lt;&gt;"",IF(D$6=Listas!$A$3,K28,H28),0)</f>
        <v>0</v>
      </c>
      <c r="M28" s="102" t="str">
        <f>IF(C28&lt;&gt;"",IF(D28="",Listas!$B$73,IF(E28="",Listas!$B$74,IF(F28=0,Listas!$B$75,IF(G28=0,Listas!$B$76,IF(I28="",Listas!$B$77,""))))),"")</f>
        <v/>
      </c>
    </row>
    <row r="29" spans="1:13" ht="15.75" customHeight="1" thickBot="1" x14ac:dyDescent="0.3">
      <c r="A29" s="233" t="s">
        <v>416</v>
      </c>
      <c r="B29" s="140"/>
      <c r="C29" s="109"/>
      <c r="D29" s="104"/>
      <c r="E29" s="105"/>
      <c r="F29" s="106"/>
      <c r="G29" s="106"/>
      <c r="H29" s="73">
        <f t="shared" si="0"/>
        <v>0</v>
      </c>
      <c r="I29" s="96"/>
      <c r="J29" s="73">
        <f t="shared" si="1"/>
        <v>0</v>
      </c>
      <c r="K29" s="92">
        <f t="shared" si="2"/>
        <v>0</v>
      </c>
      <c r="L29" s="162">
        <f>IF(D29&lt;&gt;"",IF(D$6=Listas!$A$3,K29,H29),0)</f>
        <v>0</v>
      </c>
      <c r="M29" s="102" t="str">
        <f>IF(C29&lt;&gt;"",IF(D29="",Listas!$B$73,IF(E29="",Listas!$B$74,IF(F29=0,Listas!$B$75,IF(G29=0,Listas!$B$76,IF(I29="",Listas!$B$77,""))))),"")</f>
        <v/>
      </c>
    </row>
    <row r="30" spans="1:13" ht="15.75" customHeight="1" thickBot="1" x14ac:dyDescent="0.3">
      <c r="A30" s="233" t="s">
        <v>416</v>
      </c>
      <c r="B30" s="141"/>
      <c r="C30" s="109"/>
      <c r="D30" s="104"/>
      <c r="E30" s="105"/>
      <c r="F30" s="106"/>
      <c r="G30" s="106"/>
      <c r="H30" s="72">
        <f t="shared" si="0"/>
        <v>0</v>
      </c>
      <c r="I30" s="96"/>
      <c r="J30" s="72">
        <f t="shared" si="1"/>
        <v>0</v>
      </c>
      <c r="K30" s="93">
        <f t="shared" si="2"/>
        <v>0</v>
      </c>
      <c r="L30" s="163">
        <f>IF(D30&lt;&gt;"",IF(D$6=Listas!$A$3,K30,H30),0)</f>
        <v>0</v>
      </c>
      <c r="M30" s="102" t="str">
        <f>IF(C30&lt;&gt;"",IF(D30="",Listas!$B$73,IF(E30="",Listas!$B$74,IF(F30=0,Listas!$B$75,IF(G30=0,Listas!$B$76,IF(I30="",Listas!$B$77,""))))),"")</f>
        <v/>
      </c>
    </row>
    <row r="31" spans="1:13" ht="15.75" customHeight="1" thickBot="1" x14ac:dyDescent="0.3">
      <c r="A31" s="233" t="s">
        <v>416</v>
      </c>
      <c r="B31" s="140"/>
      <c r="C31" s="109"/>
      <c r="D31" s="104"/>
      <c r="E31" s="105"/>
      <c r="F31" s="106"/>
      <c r="G31" s="106"/>
      <c r="H31" s="73">
        <f t="shared" si="0"/>
        <v>0</v>
      </c>
      <c r="I31" s="96"/>
      <c r="J31" s="73">
        <f t="shared" si="1"/>
        <v>0</v>
      </c>
      <c r="K31" s="92">
        <f t="shared" si="2"/>
        <v>0</v>
      </c>
      <c r="L31" s="162">
        <f>IF(D31&lt;&gt;"",IF(D$6=Listas!$A$3,K31,H31),0)</f>
        <v>0</v>
      </c>
      <c r="M31" s="102" t="str">
        <f>IF(C31&lt;&gt;"",IF(D31="",Listas!$B$73,IF(E31="",Listas!$B$74,IF(F31=0,Listas!$B$75,IF(G31=0,Listas!$B$76,IF(I31="",Listas!$B$77,""))))),"")</f>
        <v/>
      </c>
    </row>
    <row r="32" spans="1:13" ht="15.75" customHeight="1" thickBot="1" x14ac:dyDescent="0.3">
      <c r="A32" s="233" t="s">
        <v>416</v>
      </c>
      <c r="B32" s="141"/>
      <c r="C32" s="109"/>
      <c r="D32" s="104"/>
      <c r="E32" s="105"/>
      <c r="F32" s="106"/>
      <c r="G32" s="106"/>
      <c r="H32" s="72">
        <f t="shared" si="0"/>
        <v>0</v>
      </c>
      <c r="I32" s="96"/>
      <c r="J32" s="72">
        <f t="shared" si="1"/>
        <v>0</v>
      </c>
      <c r="K32" s="93">
        <f t="shared" si="2"/>
        <v>0</v>
      </c>
      <c r="L32" s="163">
        <f>IF(D32&lt;&gt;"",IF(D$6=Listas!$A$3,K32,H32),0)</f>
        <v>0</v>
      </c>
      <c r="M32" s="102" t="str">
        <f>IF(C32&lt;&gt;"",IF(D32="",Listas!$B$73,IF(E32="",Listas!$B$74,IF(F32=0,Listas!$B$75,IF(G32=0,Listas!$B$76,IF(I32="",Listas!$B$77,""))))),"")</f>
        <v/>
      </c>
    </row>
    <row r="33" spans="1:14" ht="15.75" customHeight="1" thickBot="1" x14ac:dyDescent="0.3">
      <c r="A33" s="233" t="s">
        <v>416</v>
      </c>
      <c r="B33" s="140"/>
      <c r="C33" s="109"/>
      <c r="D33" s="104"/>
      <c r="E33" s="105"/>
      <c r="F33" s="106"/>
      <c r="G33" s="106"/>
      <c r="H33" s="73">
        <f t="shared" si="0"/>
        <v>0</v>
      </c>
      <c r="I33" s="96"/>
      <c r="J33" s="73">
        <f t="shared" si="1"/>
        <v>0</v>
      </c>
      <c r="K33" s="92">
        <f t="shared" si="2"/>
        <v>0</v>
      </c>
      <c r="L33" s="162">
        <f>IF(D33&lt;&gt;"",IF(D$6=Listas!$A$3,K33,H33),0)</f>
        <v>0</v>
      </c>
      <c r="M33" s="102" t="str">
        <f>IF(C33&lt;&gt;"",IF(D33="",Listas!$B$73,IF(E33="",Listas!$B$74,IF(F33=0,Listas!$B$75,IF(G33=0,Listas!$B$76,IF(I33="",Listas!$B$77,""))))),"")</f>
        <v/>
      </c>
    </row>
    <row r="34" spans="1:14" ht="15.75" customHeight="1" thickBot="1" x14ac:dyDescent="0.3">
      <c r="A34" s="233" t="s">
        <v>416</v>
      </c>
      <c r="B34" s="141"/>
      <c r="C34" s="109"/>
      <c r="D34" s="104"/>
      <c r="E34" s="105"/>
      <c r="F34" s="106"/>
      <c r="G34" s="106"/>
      <c r="H34" s="72">
        <f t="shared" si="0"/>
        <v>0</v>
      </c>
      <c r="I34" s="96"/>
      <c r="J34" s="72">
        <f t="shared" si="1"/>
        <v>0</v>
      </c>
      <c r="K34" s="93">
        <f t="shared" si="2"/>
        <v>0</v>
      </c>
      <c r="L34" s="163">
        <f>IF(D34&lt;&gt;"",IF(D$6=Listas!$A$3,K34,H34),0)</f>
        <v>0</v>
      </c>
      <c r="M34" s="102" t="str">
        <f>IF(C34&lt;&gt;"",IF(D34="",Listas!$B$73,IF(E34="",Listas!$B$74,IF(F34=0,Listas!$B$75,IF(G34=0,Listas!$B$76,IF(I34="",Listas!$B$77,""))))),"")</f>
        <v/>
      </c>
    </row>
    <row r="35" spans="1:14" ht="15.75" customHeight="1" thickBot="1" x14ac:dyDescent="0.3">
      <c r="A35" s="233" t="s">
        <v>416</v>
      </c>
      <c r="B35" s="140"/>
      <c r="C35" s="109"/>
      <c r="D35" s="104"/>
      <c r="E35" s="105"/>
      <c r="F35" s="106"/>
      <c r="G35" s="106"/>
      <c r="H35" s="73">
        <f t="shared" si="0"/>
        <v>0</v>
      </c>
      <c r="I35" s="96"/>
      <c r="J35" s="73">
        <f t="shared" si="1"/>
        <v>0</v>
      </c>
      <c r="K35" s="92">
        <f t="shared" si="2"/>
        <v>0</v>
      </c>
      <c r="L35" s="162">
        <f>IF(D35&lt;&gt;"",IF(D$6=Listas!$A$3,K35,H35),0)</f>
        <v>0</v>
      </c>
      <c r="M35" s="102" t="str">
        <f>IF(C35&lt;&gt;"",IF(D35="",Listas!$B$73,IF(E35="",Listas!$B$74,IF(F35=0,Listas!$B$75,IF(G35=0,Listas!$B$76,IF(I35="",Listas!$B$77,""))))),"")</f>
        <v/>
      </c>
    </row>
    <row r="36" spans="1:14" ht="15.75" customHeight="1" thickBot="1" x14ac:dyDescent="0.3">
      <c r="A36" s="233" t="s">
        <v>416</v>
      </c>
      <c r="B36" s="141"/>
      <c r="C36" s="109"/>
      <c r="D36" s="104"/>
      <c r="E36" s="105"/>
      <c r="F36" s="106"/>
      <c r="G36" s="106"/>
      <c r="H36" s="72">
        <f t="shared" si="0"/>
        <v>0</v>
      </c>
      <c r="I36" s="96"/>
      <c r="J36" s="72">
        <f t="shared" si="1"/>
        <v>0</v>
      </c>
      <c r="K36" s="93">
        <f t="shared" si="2"/>
        <v>0</v>
      </c>
      <c r="L36" s="163">
        <f>IF(D36&lt;&gt;"",IF(D$6=Listas!$A$3,K36,H36),0)</f>
        <v>0</v>
      </c>
      <c r="M36" s="102" t="str">
        <f>IF(C36&lt;&gt;"",IF(D36="",Listas!$B$73,IF(E36="",Listas!$B$74,IF(F36=0,Listas!$B$75,IF(G36=0,Listas!$B$76,IF(I36="",Listas!$B$77,""))))),"")</f>
        <v/>
      </c>
    </row>
    <row r="37" spans="1:14" ht="15.75" customHeight="1" thickBot="1" x14ac:dyDescent="0.3">
      <c r="A37" s="233" t="s">
        <v>416</v>
      </c>
      <c r="B37" s="140"/>
      <c r="C37" s="109"/>
      <c r="D37" s="104"/>
      <c r="E37" s="105"/>
      <c r="F37" s="106"/>
      <c r="G37" s="106"/>
      <c r="H37" s="73">
        <f t="shared" si="0"/>
        <v>0</v>
      </c>
      <c r="I37" s="96"/>
      <c r="J37" s="73">
        <f t="shared" si="1"/>
        <v>0</v>
      </c>
      <c r="K37" s="92">
        <f t="shared" si="2"/>
        <v>0</v>
      </c>
      <c r="L37" s="162">
        <f>IF(D37&lt;&gt;"",IF(D$6=Listas!$A$3,K37,H37),0)</f>
        <v>0</v>
      </c>
      <c r="M37" s="102" t="str">
        <f>IF(C37&lt;&gt;"",IF(D37="",Listas!$B$73,IF(E37="",Listas!$B$74,IF(F37=0,Listas!$B$75,IF(G37=0,Listas!$B$76,IF(I37="",Listas!$B$77,""))))),"")</f>
        <v/>
      </c>
    </row>
    <row r="38" spans="1:14" ht="15.75" customHeight="1" thickBot="1" x14ac:dyDescent="0.3">
      <c r="A38" s="233" t="s">
        <v>416</v>
      </c>
      <c r="B38" s="141"/>
      <c r="C38" s="109"/>
      <c r="D38" s="104"/>
      <c r="E38" s="105"/>
      <c r="F38" s="106"/>
      <c r="G38" s="106"/>
      <c r="H38" s="72">
        <f t="shared" si="0"/>
        <v>0</v>
      </c>
      <c r="I38" s="96"/>
      <c r="J38" s="72">
        <f t="shared" si="1"/>
        <v>0</v>
      </c>
      <c r="K38" s="93">
        <f t="shared" si="2"/>
        <v>0</v>
      </c>
      <c r="L38" s="163">
        <f>IF(D38&lt;&gt;"",IF(D$6=Listas!$A$3,K38,H38),0)</f>
        <v>0</v>
      </c>
      <c r="M38" s="102" t="str">
        <f>IF(C38&lt;&gt;"",IF(D38="",Listas!$B$73,IF(E38="",Listas!$B$74,IF(F38=0,Listas!$B$75,IF(G38=0,Listas!$B$76,IF(I38="",Listas!$B$77,""))))),"")</f>
        <v/>
      </c>
    </row>
    <row r="39" spans="1:14" ht="15.75" customHeight="1" thickBot="1" x14ac:dyDescent="0.3">
      <c r="A39" s="233" t="s">
        <v>416</v>
      </c>
      <c r="B39" s="140"/>
      <c r="C39" s="109"/>
      <c r="D39" s="104"/>
      <c r="E39" s="105"/>
      <c r="F39" s="106"/>
      <c r="G39" s="106"/>
      <c r="H39" s="73">
        <f t="shared" si="0"/>
        <v>0</v>
      </c>
      <c r="I39" s="96"/>
      <c r="J39" s="73">
        <f t="shared" si="1"/>
        <v>0</v>
      </c>
      <c r="K39" s="92">
        <f t="shared" si="2"/>
        <v>0</v>
      </c>
      <c r="L39" s="162">
        <f>IF(D39&lt;&gt;"",IF(D$6=Listas!$A$3,K39,H39),0)</f>
        <v>0</v>
      </c>
      <c r="M39" s="102" t="str">
        <f>IF(C39&lt;&gt;"",IF(D39="",Listas!$B$73,IF(E39="",Listas!$B$74,IF(F39=0,Listas!$B$75,IF(G39=0,Listas!$B$76,IF(I39="",Listas!$B$77,""))))),"")</f>
        <v/>
      </c>
    </row>
    <row r="40" spans="1:14" ht="15.75" customHeight="1" thickBot="1" x14ac:dyDescent="0.3">
      <c r="A40" s="233" t="s">
        <v>416</v>
      </c>
      <c r="B40" s="141"/>
      <c r="C40" s="109"/>
      <c r="D40" s="104"/>
      <c r="E40" s="105"/>
      <c r="F40" s="106"/>
      <c r="G40" s="106"/>
      <c r="H40" s="72">
        <f t="shared" si="0"/>
        <v>0</v>
      </c>
      <c r="I40" s="96"/>
      <c r="J40" s="72">
        <f t="shared" si="1"/>
        <v>0</v>
      </c>
      <c r="K40" s="93">
        <f t="shared" si="2"/>
        <v>0</v>
      </c>
      <c r="L40" s="163">
        <f>IF(D40&lt;&gt;"",IF(D$6=Listas!$A$3,K40,H40),0)</f>
        <v>0</v>
      </c>
      <c r="M40" s="102" t="str">
        <f>IF(C40&lt;&gt;"",IF(D40="",Listas!$B$73,IF(E40="",Listas!$B$74,IF(F40=0,Listas!$B$75,IF(G40=0,Listas!$B$76,IF(I40="",Listas!$B$77,""))))),"")</f>
        <v/>
      </c>
    </row>
    <row r="41" spans="1:14" s="28" customFormat="1" ht="15.75" thickBot="1" x14ac:dyDescent="0.3">
      <c r="A41" s="235" t="s">
        <v>417</v>
      </c>
      <c r="B41" s="152" t="s">
        <v>407</v>
      </c>
      <c r="C41" s="110"/>
      <c r="D41" s="107"/>
      <c r="E41" s="108"/>
      <c r="F41" s="108"/>
      <c r="G41" s="108"/>
      <c r="H41" s="85">
        <f>SUM(H42:H47)</f>
        <v>0</v>
      </c>
      <c r="I41" s="85"/>
      <c r="J41" s="85">
        <f>SUM(J42:J47)</f>
        <v>0</v>
      </c>
      <c r="K41" s="85">
        <f>SUM(K42:K47)</f>
        <v>0</v>
      </c>
      <c r="L41" s="161">
        <f>SUM(L42:L47)</f>
        <v>0</v>
      </c>
      <c r="M41" s="102"/>
      <c r="N41" s="99"/>
    </row>
    <row r="42" spans="1:14" ht="15.75" customHeight="1" thickBot="1" x14ac:dyDescent="0.3">
      <c r="A42" s="233" t="s">
        <v>417</v>
      </c>
      <c r="B42" s="140"/>
      <c r="C42" s="109"/>
      <c r="D42" s="104"/>
      <c r="E42" s="105"/>
      <c r="F42" s="106"/>
      <c r="G42" s="106"/>
      <c r="H42" s="73">
        <f t="shared" ref="H42:H47" si="3">G42*F42</f>
        <v>0</v>
      </c>
      <c r="I42" s="96"/>
      <c r="J42" s="73">
        <f t="shared" ref="J42:J47" si="4">H42*I42</f>
        <v>0</v>
      </c>
      <c r="K42" s="92">
        <f t="shared" si="2"/>
        <v>0</v>
      </c>
      <c r="L42" s="162">
        <f>IF(D42&lt;&gt;"",IF(D$6=Listas!$A$3,K42,H42),0)</f>
        <v>0</v>
      </c>
      <c r="M42" s="102" t="str">
        <f>IF(C42&lt;&gt;"",IF(D42="",Listas!$B$73,IF(E42="",Listas!$B$74,IF(F42=0,Listas!$B$75,IF(G42=0,Listas!$B$76,IF(I42="",Listas!$B$77,""))))),"")</f>
        <v/>
      </c>
    </row>
    <row r="43" spans="1:14" ht="15.75" customHeight="1" thickBot="1" x14ac:dyDescent="0.3">
      <c r="A43" s="233" t="s">
        <v>417</v>
      </c>
      <c r="B43" s="141"/>
      <c r="C43" s="109"/>
      <c r="D43" s="104"/>
      <c r="E43" s="105"/>
      <c r="F43" s="106"/>
      <c r="G43" s="106"/>
      <c r="H43" s="72">
        <f t="shared" si="3"/>
        <v>0</v>
      </c>
      <c r="I43" s="97"/>
      <c r="J43" s="72">
        <f>H43*I43</f>
        <v>0</v>
      </c>
      <c r="K43" s="93">
        <f t="shared" si="2"/>
        <v>0</v>
      </c>
      <c r="L43" s="163">
        <f>IF(D43&lt;&gt;"",IF(D$6=Listas!$A$3,K43,H43),0)</f>
        <v>0</v>
      </c>
      <c r="M43" s="102" t="str">
        <f>IF(C43&lt;&gt;"",IF(D43="",Listas!$B$73,IF(E43="",Listas!$B$74,IF(F43=0,Listas!$B$75,IF(G43=0,Listas!$B$76,IF(I43="",Listas!$B$77,""))))),"")</f>
        <v/>
      </c>
    </row>
    <row r="44" spans="1:14" ht="15.75" customHeight="1" thickBot="1" x14ac:dyDescent="0.3">
      <c r="A44" s="233" t="s">
        <v>417</v>
      </c>
      <c r="B44" s="140"/>
      <c r="C44" s="109"/>
      <c r="D44" s="104"/>
      <c r="E44" s="105"/>
      <c r="F44" s="106"/>
      <c r="G44" s="106"/>
      <c r="H44" s="73">
        <f t="shared" si="3"/>
        <v>0</v>
      </c>
      <c r="I44" s="96"/>
      <c r="J44" s="73">
        <f>H44*I44</f>
        <v>0</v>
      </c>
      <c r="K44" s="92">
        <f t="shared" si="2"/>
        <v>0</v>
      </c>
      <c r="L44" s="162">
        <f>IF(D44&lt;&gt;"",IF(D$6=Listas!$A$3,K44,H44),0)</f>
        <v>0</v>
      </c>
      <c r="M44" s="102" t="str">
        <f>IF(C44&lt;&gt;"",IF(D44="",Listas!$B$73,IF(E44="",Listas!$B$74,IF(F44=0,Listas!$B$75,IF(G44=0,Listas!$B$76,IF(I44="",Listas!$B$77,""))))),"")</f>
        <v/>
      </c>
    </row>
    <row r="45" spans="1:14" ht="15.75" customHeight="1" thickBot="1" x14ac:dyDescent="0.3">
      <c r="A45" s="233" t="s">
        <v>417</v>
      </c>
      <c r="B45" s="141"/>
      <c r="C45" s="109"/>
      <c r="D45" s="104"/>
      <c r="E45" s="105"/>
      <c r="F45" s="106"/>
      <c r="G45" s="106"/>
      <c r="H45" s="72">
        <f t="shared" si="3"/>
        <v>0</v>
      </c>
      <c r="I45" s="97"/>
      <c r="J45" s="72">
        <f t="shared" si="4"/>
        <v>0</v>
      </c>
      <c r="K45" s="93">
        <f t="shared" si="2"/>
        <v>0</v>
      </c>
      <c r="L45" s="163">
        <f>IF(D45&lt;&gt;"",IF(D$6=Listas!$A$3,K45,H45),0)</f>
        <v>0</v>
      </c>
      <c r="M45" s="102" t="str">
        <f>IF(C45&lt;&gt;"",IF(D45="",Listas!$B$73,IF(E45="",Listas!$B$74,IF(F45=0,Listas!$B$75,IF(G45=0,Listas!$B$76,IF(I45="",Listas!$B$77,""))))),"")</f>
        <v/>
      </c>
    </row>
    <row r="46" spans="1:14" ht="15.75" customHeight="1" thickBot="1" x14ac:dyDescent="0.3">
      <c r="A46" s="233" t="s">
        <v>417</v>
      </c>
      <c r="B46" s="140"/>
      <c r="C46" s="109"/>
      <c r="D46" s="104"/>
      <c r="E46" s="105"/>
      <c r="F46" s="106"/>
      <c r="G46" s="106"/>
      <c r="H46" s="73">
        <f t="shared" si="3"/>
        <v>0</v>
      </c>
      <c r="I46" s="96"/>
      <c r="J46" s="73">
        <f t="shared" si="4"/>
        <v>0</v>
      </c>
      <c r="K46" s="92">
        <f t="shared" si="2"/>
        <v>0</v>
      </c>
      <c r="L46" s="162">
        <f>IF(D46&lt;&gt;"",IF(D$6=Listas!$A$3,K46,H46),0)</f>
        <v>0</v>
      </c>
      <c r="M46" s="102" t="str">
        <f>IF(C46&lt;&gt;"",IF(D46="",Listas!$B$73,IF(E46="",Listas!$B$74,IF(F46=0,Listas!$B$75,IF(G46=0,Listas!$B$76,IF(I46="",Listas!$B$77,""))))),"")</f>
        <v/>
      </c>
    </row>
    <row r="47" spans="1:14" ht="15.75" customHeight="1" thickBot="1" x14ac:dyDescent="0.3">
      <c r="A47" s="233" t="s">
        <v>417</v>
      </c>
      <c r="B47" s="141"/>
      <c r="C47" s="109"/>
      <c r="D47" s="104"/>
      <c r="E47" s="105"/>
      <c r="F47" s="106"/>
      <c r="G47" s="106"/>
      <c r="H47" s="72">
        <f t="shared" si="3"/>
        <v>0</v>
      </c>
      <c r="I47" s="97"/>
      <c r="J47" s="72">
        <f t="shared" si="4"/>
        <v>0</v>
      </c>
      <c r="K47" s="93">
        <f t="shared" si="2"/>
        <v>0</v>
      </c>
      <c r="L47" s="163">
        <f>IF(D47&lt;&gt;"",IF(D$6=Listas!$A$3,K47,H47),0)</f>
        <v>0</v>
      </c>
      <c r="M47" s="102" t="str">
        <f>IF(C47&lt;&gt;"",IF(D47="",Listas!$B$73,IF(E47="",Listas!$B$74,IF(F47=0,Listas!$B$75,IF(G47=0,Listas!$B$76,IF(I47="",Listas!$B$77,""))))),"")</f>
        <v/>
      </c>
    </row>
    <row r="48" spans="1:14" s="28" customFormat="1" ht="15.75" thickBot="1" x14ac:dyDescent="0.3">
      <c r="A48" s="235" t="s">
        <v>415</v>
      </c>
      <c r="B48" s="152" t="s">
        <v>393</v>
      </c>
      <c r="C48" s="110"/>
      <c r="D48" s="107"/>
      <c r="E48" s="108"/>
      <c r="F48" s="108"/>
      <c r="G48" s="108"/>
      <c r="H48" s="85">
        <f>SUM(H49:H53)</f>
        <v>0</v>
      </c>
      <c r="I48" s="85"/>
      <c r="J48" s="85">
        <f>SUM(J49:J53)</f>
        <v>0</v>
      </c>
      <c r="K48" s="85">
        <f>SUM(K49:K53)</f>
        <v>0</v>
      </c>
      <c r="L48" s="161"/>
      <c r="M48" s="102"/>
      <c r="N48" s="99"/>
    </row>
    <row r="49" spans="1:14" ht="15.75" customHeight="1" thickBot="1" x14ac:dyDescent="0.3">
      <c r="A49" s="233" t="s">
        <v>415</v>
      </c>
      <c r="B49" s="140"/>
      <c r="C49" s="109"/>
      <c r="D49" s="104"/>
      <c r="E49" s="105"/>
      <c r="F49" s="106"/>
      <c r="G49" s="106"/>
      <c r="H49" s="73">
        <f t="shared" ref="H49:H53" si="5">G49*F49</f>
        <v>0</v>
      </c>
      <c r="I49" s="96"/>
      <c r="J49" s="73">
        <f t="shared" ref="J49:J53" si="6">H49*I49</f>
        <v>0</v>
      </c>
      <c r="K49" s="92">
        <f t="shared" si="2"/>
        <v>0</v>
      </c>
      <c r="L49" s="153"/>
      <c r="M49" s="102" t="str">
        <f>IF(C49&lt;&gt;"",IF(D49="",Listas!$B$73,IF(E49="",Listas!$B$74,IF(F49=0,Listas!$B$75,IF(G49=0,Listas!$B$76,IF(I49="",Listas!$B$77,""))))),"")</f>
        <v/>
      </c>
    </row>
    <row r="50" spans="1:14" ht="15.75" customHeight="1" thickBot="1" x14ac:dyDescent="0.3">
      <c r="A50" s="233" t="s">
        <v>415</v>
      </c>
      <c r="B50" s="141"/>
      <c r="C50" s="109"/>
      <c r="D50" s="104"/>
      <c r="E50" s="105"/>
      <c r="F50" s="106"/>
      <c r="G50" s="106"/>
      <c r="H50" s="72">
        <f t="shared" si="5"/>
        <v>0</v>
      </c>
      <c r="I50" s="96"/>
      <c r="J50" s="72">
        <f t="shared" si="6"/>
        <v>0</v>
      </c>
      <c r="K50" s="93">
        <f t="shared" si="2"/>
        <v>0</v>
      </c>
      <c r="L50" s="154"/>
      <c r="M50" s="102" t="str">
        <f>IF(C50&lt;&gt;"",IF(D50="",Listas!$B$73,IF(E50="",Listas!$B$74,IF(F50=0,Listas!$B$75,IF(G50=0,Listas!$B$76,IF(I50="",Listas!$B$77,""))))),"")</f>
        <v/>
      </c>
    </row>
    <row r="51" spans="1:14" ht="15.75" customHeight="1" thickBot="1" x14ac:dyDescent="0.3">
      <c r="A51" s="233" t="s">
        <v>415</v>
      </c>
      <c r="B51" s="140"/>
      <c r="C51" s="109"/>
      <c r="D51" s="104"/>
      <c r="E51" s="105"/>
      <c r="F51" s="106"/>
      <c r="G51" s="106"/>
      <c r="H51" s="73">
        <f t="shared" si="5"/>
        <v>0</v>
      </c>
      <c r="I51" s="96"/>
      <c r="J51" s="73">
        <f t="shared" si="6"/>
        <v>0</v>
      </c>
      <c r="K51" s="92">
        <f t="shared" si="2"/>
        <v>0</v>
      </c>
      <c r="L51" s="153"/>
      <c r="M51" s="102" t="str">
        <f>IF(C51&lt;&gt;"",IF(D51="",Listas!$B$73,IF(E51="",Listas!$B$74,IF(F51=0,Listas!$B$75,IF(G51=0,Listas!$B$76,IF(I51="",Listas!$B$77,""))))),"")</f>
        <v/>
      </c>
    </row>
    <row r="52" spans="1:14" ht="15.75" customHeight="1" thickBot="1" x14ac:dyDescent="0.3">
      <c r="A52" s="233" t="s">
        <v>415</v>
      </c>
      <c r="B52" s="141"/>
      <c r="C52" s="109"/>
      <c r="D52" s="104"/>
      <c r="E52" s="105"/>
      <c r="F52" s="106"/>
      <c r="G52" s="106"/>
      <c r="H52" s="72">
        <f t="shared" si="5"/>
        <v>0</v>
      </c>
      <c r="I52" s="96"/>
      <c r="J52" s="72">
        <f t="shared" si="6"/>
        <v>0</v>
      </c>
      <c r="K52" s="93">
        <f t="shared" si="2"/>
        <v>0</v>
      </c>
      <c r="L52" s="154"/>
      <c r="M52" s="102" t="str">
        <f>IF(C52&lt;&gt;"",IF(D52="",Listas!$B$73,IF(E52="",Listas!$B$74,IF(F52=0,Listas!$B$75,IF(G52=0,Listas!$B$76,IF(I52="",Listas!$B$77,""))))),"")</f>
        <v/>
      </c>
    </row>
    <row r="53" spans="1:14" ht="15.75" customHeight="1" thickBot="1" x14ac:dyDescent="0.3">
      <c r="A53" s="233" t="s">
        <v>415</v>
      </c>
      <c r="B53" s="155"/>
      <c r="C53" s="164"/>
      <c r="D53" s="165"/>
      <c r="E53" s="166"/>
      <c r="F53" s="167"/>
      <c r="G53" s="167"/>
      <c r="H53" s="158">
        <f t="shared" si="5"/>
        <v>0</v>
      </c>
      <c r="I53" s="168"/>
      <c r="J53" s="158">
        <f t="shared" si="6"/>
        <v>0</v>
      </c>
      <c r="K53" s="169">
        <f t="shared" si="2"/>
        <v>0</v>
      </c>
      <c r="L53" s="160"/>
      <c r="M53" s="102" t="str">
        <f>IF(C53&lt;&gt;"",IF(D53="",Listas!$B$73,IF(E53="",Listas!$B$74,IF(F53=0,Listas!$B$75,IF(G53=0,Listas!$B$76,IF(I53="",Listas!$B$77,""))))),"")</f>
        <v/>
      </c>
    </row>
    <row r="54" spans="1:14" x14ac:dyDescent="0.25">
      <c r="A54" s="41"/>
      <c r="B54" s="27"/>
      <c r="C54" s="27"/>
      <c r="D54" s="27"/>
      <c r="E54" s="29"/>
      <c r="F54" s="29"/>
      <c r="G54" s="29"/>
      <c r="H54" s="29"/>
      <c r="J54" s="29"/>
      <c r="K54" s="29"/>
      <c r="L54" s="29"/>
    </row>
    <row r="55" spans="1:14" x14ac:dyDescent="0.25">
      <c r="A55" s="41"/>
      <c r="B55" s="27"/>
      <c r="C55" s="27"/>
      <c r="D55" s="27"/>
      <c r="E55" s="29"/>
      <c r="F55" s="29"/>
      <c r="G55" s="29"/>
      <c r="H55" s="29"/>
      <c r="J55" s="29"/>
      <c r="K55" s="29"/>
      <c r="L55" s="29"/>
    </row>
    <row r="56" spans="1:14" x14ac:dyDescent="0.25">
      <c r="A56" s="41"/>
      <c r="B56" s="27"/>
      <c r="C56" s="27"/>
      <c r="D56" s="27"/>
      <c r="E56" s="29"/>
      <c r="F56" s="29"/>
      <c r="G56" s="29"/>
      <c r="H56" s="29"/>
      <c r="J56" s="29"/>
      <c r="K56" s="29"/>
      <c r="L56" s="29"/>
    </row>
    <row r="57" spans="1:14" x14ac:dyDescent="0.25">
      <c r="A57" s="41"/>
      <c r="B57" s="27"/>
      <c r="C57" s="27"/>
      <c r="D57" s="27"/>
      <c r="E57" s="29"/>
      <c r="F57" s="29"/>
      <c r="G57" s="29"/>
      <c r="H57" s="29"/>
      <c r="J57" s="29"/>
      <c r="K57" s="29"/>
      <c r="L57" s="29"/>
    </row>
    <row r="58" spans="1:14" x14ac:dyDescent="0.25">
      <c r="A58" s="41"/>
      <c r="B58" s="27"/>
      <c r="C58" s="27"/>
      <c r="D58" s="27"/>
      <c r="E58" s="29"/>
      <c r="F58" s="29"/>
      <c r="G58" s="29"/>
      <c r="H58" s="29"/>
      <c r="J58" s="29"/>
      <c r="K58" s="29"/>
      <c r="L58" s="29"/>
    </row>
    <row r="59" spans="1:14" x14ac:dyDescent="0.25">
      <c r="A59" s="41"/>
      <c r="B59" s="27"/>
      <c r="C59" s="27"/>
      <c r="D59" s="27"/>
      <c r="E59" s="29"/>
      <c r="F59" s="29"/>
      <c r="G59" s="29"/>
      <c r="H59" s="29"/>
      <c r="J59" s="29"/>
      <c r="K59" s="29"/>
      <c r="L59" s="29"/>
    </row>
    <row r="60" spans="1:14" x14ac:dyDescent="0.25">
      <c r="A60" s="41"/>
      <c r="B60" s="27"/>
      <c r="C60" s="27"/>
      <c r="D60" s="27"/>
      <c r="E60" s="29"/>
      <c r="F60" s="29"/>
      <c r="G60" s="29"/>
      <c r="H60" s="29"/>
      <c r="J60" s="29"/>
      <c r="K60" s="29"/>
      <c r="L60" s="29"/>
    </row>
    <row r="61" spans="1:14" x14ac:dyDescent="0.25">
      <c r="A61" s="41"/>
      <c r="B61" s="27"/>
      <c r="C61" s="27"/>
      <c r="D61" s="27"/>
      <c r="E61" s="29"/>
      <c r="F61" s="29"/>
      <c r="G61" s="29"/>
      <c r="H61" s="29"/>
      <c r="J61" s="29"/>
      <c r="K61" s="29"/>
      <c r="L61" s="29"/>
    </row>
    <row r="62" spans="1:14" x14ac:dyDescent="0.25">
      <c r="A62" s="41"/>
      <c r="B62" s="27"/>
      <c r="C62" s="27"/>
      <c r="D62" s="27"/>
      <c r="E62" s="29"/>
      <c r="F62" s="29"/>
      <c r="G62" s="29"/>
    </row>
    <row r="63" spans="1:14" s="30" customFormat="1" x14ac:dyDescent="0.25">
      <c r="A63" s="41"/>
      <c r="B63" s="27"/>
      <c r="C63" s="27"/>
      <c r="D63" s="27"/>
      <c r="E63" s="29"/>
      <c r="F63" s="29"/>
      <c r="G63" s="29"/>
      <c r="H63" s="27"/>
      <c r="I63" s="90"/>
      <c r="J63" s="27"/>
      <c r="K63" s="27"/>
      <c r="L63" s="27"/>
      <c r="M63" s="1"/>
      <c r="N63" s="100"/>
    </row>
    <row r="64" spans="1:14" s="30" customFormat="1" x14ac:dyDescent="0.25">
      <c r="A64" s="41"/>
      <c r="B64" s="27"/>
      <c r="C64" s="27"/>
      <c r="D64" s="27"/>
      <c r="E64" s="29"/>
      <c r="F64" s="29"/>
      <c r="G64" s="29"/>
      <c r="H64" s="27"/>
      <c r="I64" s="90"/>
      <c r="J64" s="27"/>
      <c r="K64" s="27"/>
      <c r="L64" s="27"/>
      <c r="M64" s="1"/>
      <c r="N64" s="100"/>
    </row>
    <row r="65" spans="1:14" s="30" customFormat="1" x14ac:dyDescent="0.25">
      <c r="A65" s="41"/>
      <c r="B65" s="27"/>
      <c r="C65" s="27"/>
      <c r="D65" s="27"/>
      <c r="E65" s="29"/>
      <c r="F65" s="29"/>
      <c r="G65" s="29"/>
      <c r="H65" s="27"/>
      <c r="I65" s="90"/>
      <c r="J65" s="27"/>
      <c r="K65" s="27"/>
      <c r="L65" s="27"/>
      <c r="M65" s="1"/>
      <c r="N65" s="100"/>
    </row>
    <row r="66" spans="1:14" s="30" customFormat="1" x14ac:dyDescent="0.25">
      <c r="A66" s="41"/>
      <c r="B66" s="27"/>
      <c r="C66" s="27"/>
      <c r="D66" s="27"/>
      <c r="E66" s="29"/>
      <c r="F66" s="29"/>
      <c r="G66" s="29"/>
      <c r="H66" s="27"/>
      <c r="I66" s="90"/>
      <c r="J66" s="27"/>
      <c r="K66" s="27"/>
      <c r="L66" s="27"/>
      <c r="M66" s="1"/>
      <c r="N66" s="100"/>
    </row>
    <row r="67" spans="1:14" s="30" customFormat="1" x14ac:dyDescent="0.25">
      <c r="A67" s="41"/>
      <c r="B67" s="27"/>
      <c r="C67" s="27"/>
      <c r="D67" s="27"/>
      <c r="E67" s="29"/>
      <c r="F67" s="29"/>
      <c r="G67" s="29"/>
      <c r="H67" s="27"/>
      <c r="I67" s="90"/>
      <c r="J67" s="27"/>
      <c r="K67" s="27"/>
      <c r="L67" s="27"/>
      <c r="M67" s="1"/>
      <c r="N67" s="100"/>
    </row>
    <row r="68" spans="1:14" s="30" customFormat="1" x14ac:dyDescent="0.25">
      <c r="A68" s="41"/>
      <c r="B68" s="27"/>
      <c r="C68" s="27"/>
      <c r="D68" s="27"/>
      <c r="E68" s="29"/>
      <c r="F68" s="29"/>
      <c r="G68" s="29"/>
      <c r="H68" s="27"/>
      <c r="I68" s="90"/>
      <c r="J68" s="27"/>
      <c r="K68" s="27"/>
      <c r="L68" s="27"/>
      <c r="M68" s="1"/>
      <c r="N68" s="100"/>
    </row>
    <row r="69" spans="1:14" s="30" customFormat="1" x14ac:dyDescent="0.25">
      <c r="A69" s="41"/>
      <c r="B69" s="27"/>
      <c r="C69" s="27"/>
      <c r="D69" s="27"/>
      <c r="E69" s="29"/>
      <c r="F69" s="29"/>
      <c r="G69" s="29"/>
      <c r="H69" s="27"/>
      <c r="I69" s="90"/>
      <c r="J69" s="27"/>
      <c r="K69" s="27"/>
      <c r="L69" s="27"/>
      <c r="M69" s="1"/>
      <c r="N69" s="100"/>
    </row>
    <row r="70" spans="1:14" s="30" customFormat="1" x14ac:dyDescent="0.25">
      <c r="A70" s="41"/>
      <c r="B70" s="27"/>
      <c r="C70" s="27"/>
      <c r="D70" s="27"/>
      <c r="E70" s="29"/>
      <c r="F70" s="29"/>
      <c r="G70" s="29"/>
      <c r="H70" s="27"/>
      <c r="I70" s="90"/>
      <c r="J70" s="27"/>
      <c r="K70" s="27"/>
      <c r="L70" s="27"/>
      <c r="M70" s="1"/>
      <c r="N70" s="100"/>
    </row>
    <row r="71" spans="1:14" s="30" customFormat="1" x14ac:dyDescent="0.25">
      <c r="A71" s="41"/>
      <c r="B71" s="27"/>
      <c r="C71" s="27"/>
      <c r="D71" s="27"/>
      <c r="E71" s="29"/>
      <c r="F71" s="29"/>
      <c r="G71" s="29"/>
      <c r="H71" s="27"/>
      <c r="I71" s="90"/>
      <c r="J71" s="27"/>
      <c r="K71" s="27"/>
      <c r="L71" s="27"/>
      <c r="M71" s="1"/>
      <c r="N71" s="100"/>
    </row>
    <row r="72" spans="1:14" s="30" customFormat="1" x14ac:dyDescent="0.25">
      <c r="A72" s="41"/>
      <c r="B72" s="27"/>
      <c r="C72" s="27"/>
      <c r="D72" s="27"/>
      <c r="E72" s="29"/>
      <c r="F72" s="29"/>
      <c r="G72" s="29"/>
      <c r="H72" s="27"/>
      <c r="I72" s="90"/>
      <c r="J72" s="27"/>
      <c r="K72" s="27"/>
      <c r="L72" s="27"/>
      <c r="M72" s="1"/>
      <c r="N72" s="100"/>
    </row>
    <row r="73" spans="1:14" s="30" customFormat="1" x14ac:dyDescent="0.25">
      <c r="A73" s="41"/>
      <c r="B73" s="27"/>
      <c r="C73" s="27"/>
      <c r="D73" s="27"/>
      <c r="E73" s="29"/>
      <c r="F73" s="29"/>
      <c r="G73" s="29"/>
      <c r="H73" s="27"/>
      <c r="I73" s="90"/>
      <c r="J73" s="27"/>
      <c r="K73" s="27"/>
      <c r="L73" s="27"/>
      <c r="M73" s="1"/>
      <c r="N73" s="100"/>
    </row>
    <row r="74" spans="1:14" s="30" customFormat="1" x14ac:dyDescent="0.25">
      <c r="A74" s="41"/>
      <c r="B74" s="27"/>
      <c r="C74" s="27"/>
      <c r="D74" s="27"/>
      <c r="E74" s="29"/>
      <c r="F74" s="29"/>
      <c r="G74" s="29"/>
      <c r="H74" s="27"/>
      <c r="I74" s="90"/>
      <c r="J74" s="27"/>
      <c r="K74" s="27"/>
      <c r="L74" s="27"/>
      <c r="M74" s="1"/>
      <c r="N74" s="100"/>
    </row>
    <row r="75" spans="1:14" s="30" customFormat="1" x14ac:dyDescent="0.25">
      <c r="A75" s="41"/>
      <c r="B75" s="27"/>
      <c r="C75" s="27"/>
      <c r="D75" s="27"/>
      <c r="E75" s="29"/>
      <c r="F75" s="29"/>
      <c r="G75" s="29"/>
      <c r="H75" s="27"/>
      <c r="I75" s="90"/>
      <c r="J75" s="27"/>
      <c r="K75" s="27"/>
      <c r="L75" s="27"/>
      <c r="M75" s="1"/>
      <c r="N75" s="100"/>
    </row>
    <row r="76" spans="1:14" s="30" customFormat="1" x14ac:dyDescent="0.25">
      <c r="A76" s="41"/>
      <c r="B76" s="27"/>
      <c r="C76" s="27"/>
      <c r="D76" s="27"/>
      <c r="E76" s="29"/>
      <c r="F76" s="29"/>
      <c r="G76" s="29"/>
      <c r="H76" s="27"/>
      <c r="I76" s="90"/>
      <c r="J76" s="27"/>
      <c r="K76" s="27"/>
      <c r="L76" s="27"/>
      <c r="M76" s="1"/>
      <c r="N76" s="100"/>
    </row>
    <row r="77" spans="1:14" s="30" customFormat="1" x14ac:dyDescent="0.25">
      <c r="A77" s="41"/>
      <c r="B77" s="27"/>
      <c r="C77" s="27"/>
      <c r="D77" s="27"/>
      <c r="E77" s="29"/>
      <c r="F77" s="29"/>
      <c r="G77" s="29"/>
      <c r="H77" s="27"/>
      <c r="I77" s="90"/>
      <c r="J77" s="27"/>
      <c r="K77" s="27"/>
      <c r="L77" s="27"/>
      <c r="M77" s="1"/>
      <c r="N77" s="100"/>
    </row>
    <row r="78" spans="1:14" s="30" customFormat="1" x14ac:dyDescent="0.25">
      <c r="A78" s="41"/>
      <c r="B78" s="27"/>
      <c r="C78" s="27"/>
      <c r="D78" s="27"/>
      <c r="E78" s="29"/>
      <c r="F78" s="29"/>
      <c r="G78" s="29"/>
      <c r="H78" s="27"/>
      <c r="I78" s="90"/>
      <c r="J78" s="27"/>
      <c r="K78" s="27"/>
      <c r="L78" s="27"/>
      <c r="M78" s="1"/>
      <c r="N78" s="100"/>
    </row>
    <row r="79" spans="1:14" s="30" customFormat="1" x14ac:dyDescent="0.25">
      <c r="A79" s="41"/>
      <c r="B79" s="27"/>
      <c r="C79" s="27"/>
      <c r="D79" s="27"/>
      <c r="E79" s="29"/>
      <c r="F79" s="29"/>
      <c r="G79" s="29"/>
      <c r="H79" s="27"/>
      <c r="I79" s="90"/>
      <c r="J79" s="27"/>
      <c r="K79" s="27"/>
      <c r="L79" s="27"/>
      <c r="M79" s="1"/>
      <c r="N79" s="100"/>
    </row>
    <row r="80" spans="1:14" s="30" customFormat="1" x14ac:dyDescent="0.25">
      <c r="A80" s="41"/>
      <c r="B80" s="27"/>
      <c r="C80" s="27"/>
      <c r="D80" s="27"/>
      <c r="E80" s="29"/>
      <c r="F80" s="29"/>
      <c r="G80" s="29"/>
      <c r="H80" s="27"/>
      <c r="I80" s="90"/>
      <c r="J80" s="27"/>
      <c r="K80" s="27"/>
      <c r="L80" s="27"/>
      <c r="M80" s="1"/>
      <c r="N80" s="100"/>
    </row>
    <row r="81" spans="1:14" s="30" customFormat="1" x14ac:dyDescent="0.25">
      <c r="A81" s="41"/>
      <c r="B81" s="27"/>
      <c r="C81" s="27"/>
      <c r="D81" s="27"/>
      <c r="E81" s="29"/>
      <c r="F81" s="29"/>
      <c r="G81" s="29"/>
      <c r="H81" s="27"/>
      <c r="I81" s="90"/>
      <c r="J81" s="27"/>
      <c r="K81" s="27"/>
      <c r="L81" s="27"/>
      <c r="M81" s="1"/>
      <c r="N81" s="100"/>
    </row>
    <row r="82" spans="1:14" s="30" customFormat="1" x14ac:dyDescent="0.25">
      <c r="A82" s="41"/>
      <c r="B82" s="27"/>
      <c r="C82" s="27"/>
      <c r="D82" s="27"/>
      <c r="E82" s="29"/>
      <c r="F82" s="29"/>
      <c r="G82" s="29"/>
      <c r="H82" s="27"/>
      <c r="I82" s="90"/>
      <c r="J82" s="27"/>
      <c r="K82" s="27"/>
      <c r="L82" s="27"/>
      <c r="M82" s="1"/>
      <c r="N82" s="100"/>
    </row>
    <row r="83" spans="1:14" s="30" customFormat="1" x14ac:dyDescent="0.25">
      <c r="A83" s="41"/>
      <c r="B83" s="27"/>
      <c r="C83" s="27"/>
      <c r="D83" s="27"/>
      <c r="E83" s="29"/>
      <c r="F83" s="29"/>
      <c r="G83" s="29"/>
      <c r="H83" s="27"/>
      <c r="I83" s="90"/>
      <c r="J83" s="27"/>
      <c r="K83" s="27"/>
      <c r="L83" s="27"/>
      <c r="M83" s="1"/>
      <c r="N83" s="100"/>
    </row>
    <row r="84" spans="1:14" s="30" customFormat="1" x14ac:dyDescent="0.25">
      <c r="A84" s="41"/>
      <c r="B84" s="27"/>
      <c r="C84" s="27"/>
      <c r="D84" s="27"/>
      <c r="E84" s="29"/>
      <c r="F84" s="29"/>
      <c r="G84" s="29"/>
      <c r="H84" s="27"/>
      <c r="I84" s="90"/>
      <c r="J84" s="27"/>
      <c r="K84" s="27"/>
      <c r="L84" s="27"/>
      <c r="M84" s="1"/>
      <c r="N84" s="100"/>
    </row>
    <row r="85" spans="1:14" s="30" customFormat="1" x14ac:dyDescent="0.25">
      <c r="A85" s="41"/>
      <c r="B85" s="27"/>
      <c r="C85" s="27"/>
      <c r="D85" s="27"/>
      <c r="E85" s="29"/>
      <c r="F85" s="29"/>
      <c r="G85" s="29"/>
      <c r="H85" s="27"/>
      <c r="I85" s="90"/>
      <c r="J85" s="27"/>
      <c r="K85" s="27"/>
      <c r="L85" s="27"/>
      <c r="M85" s="1"/>
      <c r="N85" s="100"/>
    </row>
    <row r="86" spans="1:14" s="30" customFormat="1" x14ac:dyDescent="0.25">
      <c r="A86" s="41"/>
      <c r="B86" s="27"/>
      <c r="C86" s="27"/>
      <c r="D86" s="27"/>
      <c r="E86" s="29"/>
      <c r="F86" s="29"/>
      <c r="G86" s="29"/>
      <c r="H86" s="27"/>
      <c r="I86" s="90"/>
      <c r="J86" s="27"/>
      <c r="K86" s="27"/>
      <c r="L86" s="27"/>
      <c r="M86" s="1"/>
      <c r="N86" s="100"/>
    </row>
    <row r="87" spans="1:14" s="30" customFormat="1" x14ac:dyDescent="0.25">
      <c r="A87" s="41"/>
      <c r="B87" s="27"/>
      <c r="C87" s="27"/>
      <c r="D87" s="27"/>
      <c r="E87" s="29"/>
      <c r="F87" s="29"/>
      <c r="G87" s="29"/>
      <c r="H87" s="27"/>
      <c r="I87" s="90"/>
      <c r="J87" s="27"/>
      <c r="K87" s="27"/>
      <c r="L87" s="27"/>
      <c r="M87" s="1"/>
      <c r="N87" s="100"/>
    </row>
    <row r="88" spans="1:14" s="30" customFormat="1" x14ac:dyDescent="0.25">
      <c r="A88" s="41"/>
      <c r="B88" s="27"/>
      <c r="C88" s="27"/>
      <c r="D88" s="27"/>
      <c r="E88" s="29"/>
      <c r="F88" s="29"/>
      <c r="G88" s="29"/>
      <c r="H88" s="27"/>
      <c r="I88" s="90"/>
      <c r="J88" s="27"/>
      <c r="K88" s="27"/>
      <c r="L88" s="27"/>
      <c r="M88" s="1"/>
      <c r="N88" s="100"/>
    </row>
    <row r="89" spans="1:14" s="30" customFormat="1" x14ac:dyDescent="0.25">
      <c r="A89" s="41"/>
      <c r="B89" s="27"/>
      <c r="C89" s="27"/>
      <c r="D89" s="27"/>
      <c r="E89" s="29"/>
      <c r="F89" s="29"/>
      <c r="G89" s="29"/>
      <c r="H89" s="27"/>
      <c r="I89" s="90"/>
      <c r="J89" s="27"/>
      <c r="K89" s="27"/>
      <c r="L89" s="27"/>
      <c r="M89" s="1"/>
      <c r="N89" s="100"/>
    </row>
    <row r="90" spans="1:14" s="30" customFormat="1" x14ac:dyDescent="0.25">
      <c r="A90" s="41"/>
      <c r="B90" s="27"/>
      <c r="C90" s="27"/>
      <c r="D90" s="27"/>
      <c r="E90" s="29"/>
      <c r="F90" s="29"/>
      <c r="G90" s="29"/>
      <c r="H90" s="27"/>
      <c r="I90" s="90"/>
      <c r="J90" s="27"/>
      <c r="K90" s="27"/>
      <c r="L90" s="27"/>
      <c r="M90" s="1"/>
      <c r="N90" s="100"/>
    </row>
    <row r="91" spans="1:14" s="30" customFormat="1" x14ac:dyDescent="0.25">
      <c r="A91" s="41"/>
      <c r="B91" s="27"/>
      <c r="C91" s="27"/>
      <c r="D91" s="27"/>
      <c r="E91" s="29"/>
      <c r="F91" s="29"/>
      <c r="G91" s="29"/>
      <c r="H91" s="27"/>
      <c r="I91" s="90"/>
      <c r="J91" s="27"/>
      <c r="K91" s="27"/>
      <c r="L91" s="27"/>
      <c r="M91" s="1"/>
      <c r="N91" s="100"/>
    </row>
    <row r="92" spans="1:14" s="30" customFormat="1" x14ac:dyDescent="0.25">
      <c r="A92" s="41"/>
      <c r="B92" s="27"/>
      <c r="C92" s="27"/>
      <c r="D92" s="27"/>
      <c r="E92" s="29"/>
      <c r="F92" s="29"/>
      <c r="G92" s="29"/>
      <c r="H92" s="27"/>
      <c r="I92" s="90"/>
      <c r="J92" s="27"/>
      <c r="K92" s="27"/>
      <c r="L92" s="27"/>
      <c r="M92" s="1"/>
      <c r="N92" s="100"/>
    </row>
    <row r="93" spans="1:14" s="30" customFormat="1" x14ac:dyDescent="0.25">
      <c r="A93" s="41"/>
      <c r="B93" s="27"/>
      <c r="C93" s="27"/>
      <c r="D93" s="27"/>
      <c r="E93" s="29"/>
      <c r="F93" s="29"/>
      <c r="G93" s="29"/>
      <c r="H93" s="27"/>
      <c r="I93" s="90"/>
      <c r="J93" s="27"/>
      <c r="K93" s="27"/>
      <c r="L93" s="27"/>
      <c r="M93" s="1"/>
      <c r="N93" s="100"/>
    </row>
    <row r="94" spans="1:14" s="30" customFormat="1" x14ac:dyDescent="0.25">
      <c r="A94" s="41"/>
      <c r="B94" s="27"/>
      <c r="C94" s="27"/>
      <c r="D94" s="27"/>
      <c r="E94" s="29"/>
      <c r="F94" s="29"/>
      <c r="G94" s="29"/>
      <c r="H94" s="27"/>
      <c r="I94" s="90"/>
      <c r="J94" s="27"/>
      <c r="K94" s="27"/>
      <c r="L94" s="27"/>
      <c r="M94" s="1"/>
      <c r="N94" s="100"/>
    </row>
    <row r="95" spans="1:14" s="30" customFormat="1" x14ac:dyDescent="0.25">
      <c r="A95" s="41"/>
      <c r="B95" s="27"/>
      <c r="C95" s="27"/>
      <c r="D95" s="27"/>
      <c r="E95" s="29"/>
      <c r="F95" s="29"/>
      <c r="G95" s="29"/>
      <c r="H95" s="27"/>
      <c r="I95" s="90"/>
      <c r="J95" s="27"/>
      <c r="K95" s="27"/>
      <c r="L95" s="27"/>
      <c r="M95" s="1"/>
      <c r="N95" s="100"/>
    </row>
    <row r="96" spans="1:14" s="30" customFormat="1" x14ac:dyDescent="0.25">
      <c r="A96" s="41"/>
      <c r="B96" s="27"/>
      <c r="C96" s="27"/>
      <c r="D96" s="27"/>
      <c r="E96" s="29"/>
      <c r="F96" s="29"/>
      <c r="G96" s="29"/>
      <c r="H96" s="27"/>
      <c r="I96" s="90"/>
      <c r="J96" s="27"/>
      <c r="K96" s="27"/>
      <c r="L96" s="27"/>
      <c r="M96" s="1"/>
      <c r="N96" s="100"/>
    </row>
    <row r="97" spans="1:14" s="30" customFormat="1" x14ac:dyDescent="0.25">
      <c r="A97" s="41"/>
      <c r="B97" s="27"/>
      <c r="C97" s="27"/>
      <c r="D97" s="27"/>
      <c r="E97" s="29"/>
      <c r="F97" s="29"/>
      <c r="G97" s="29"/>
      <c r="H97" s="27"/>
      <c r="I97" s="90"/>
      <c r="J97" s="27"/>
      <c r="K97" s="27"/>
      <c r="L97" s="27"/>
      <c r="M97" s="1"/>
      <c r="N97" s="100"/>
    </row>
    <row r="98" spans="1:14" s="30" customFormat="1" x14ac:dyDescent="0.25">
      <c r="A98" s="41"/>
      <c r="B98" s="27"/>
      <c r="C98" s="27"/>
      <c r="D98" s="27"/>
      <c r="E98" s="29"/>
      <c r="F98" s="29"/>
      <c r="G98" s="29"/>
      <c r="H98" s="27"/>
      <c r="I98" s="90"/>
      <c r="J98" s="27"/>
      <c r="K98" s="27"/>
      <c r="L98" s="27"/>
      <c r="M98" s="1"/>
      <c r="N98" s="100"/>
    </row>
    <row r="99" spans="1:14" s="30" customFormat="1" x14ac:dyDescent="0.25">
      <c r="A99" s="41"/>
      <c r="B99" s="27"/>
      <c r="C99" s="27"/>
      <c r="D99" s="27"/>
      <c r="E99" s="29"/>
      <c r="F99" s="29"/>
      <c r="G99" s="29"/>
      <c r="H99" s="27"/>
      <c r="I99" s="90"/>
      <c r="J99" s="27"/>
      <c r="K99" s="27"/>
      <c r="L99" s="27"/>
      <c r="M99" s="1"/>
      <c r="N99" s="100"/>
    </row>
    <row r="100" spans="1:14" s="30" customFormat="1" x14ac:dyDescent="0.25">
      <c r="A100" s="41"/>
      <c r="B100" s="27"/>
      <c r="C100" s="27"/>
      <c r="D100" s="27"/>
      <c r="E100" s="29"/>
      <c r="F100" s="29"/>
      <c r="G100" s="29"/>
      <c r="H100" s="27"/>
      <c r="I100" s="90"/>
      <c r="J100" s="27"/>
      <c r="K100" s="27"/>
      <c r="L100" s="27"/>
      <c r="M100" s="1"/>
      <c r="N100" s="100"/>
    </row>
    <row r="101" spans="1:14" s="30" customFormat="1" x14ac:dyDescent="0.25">
      <c r="A101" s="41"/>
      <c r="B101" s="27"/>
      <c r="C101" s="27"/>
      <c r="D101" s="27"/>
      <c r="E101" s="29"/>
      <c r="F101" s="29"/>
      <c r="G101" s="29"/>
      <c r="H101" s="27"/>
      <c r="I101" s="90"/>
      <c r="J101" s="27"/>
      <c r="K101" s="27"/>
      <c r="L101" s="27"/>
      <c r="M101" s="1"/>
      <c r="N101" s="100"/>
    </row>
    <row r="102" spans="1:14" s="30" customFormat="1" x14ac:dyDescent="0.25">
      <c r="A102" s="41"/>
      <c r="B102" s="27"/>
      <c r="C102" s="27"/>
      <c r="D102" s="27"/>
      <c r="E102" s="29"/>
      <c r="F102" s="29"/>
      <c r="G102" s="29"/>
      <c r="H102" s="27"/>
      <c r="I102" s="90"/>
      <c r="J102" s="27"/>
      <c r="K102" s="27"/>
      <c r="L102" s="27"/>
      <c r="M102" s="1"/>
      <c r="N102" s="100"/>
    </row>
    <row r="103" spans="1:14" s="30" customFormat="1" x14ac:dyDescent="0.25">
      <c r="A103" s="41"/>
      <c r="B103" s="27"/>
      <c r="C103" s="27"/>
      <c r="D103" s="27"/>
      <c r="E103" s="29"/>
      <c r="F103" s="29"/>
      <c r="G103" s="29"/>
      <c r="H103" s="27"/>
      <c r="I103" s="90"/>
      <c r="J103" s="27"/>
      <c r="K103" s="27"/>
      <c r="L103" s="27"/>
      <c r="M103" s="1"/>
      <c r="N103" s="100"/>
    </row>
    <row r="104" spans="1:14" s="30" customFormat="1" x14ac:dyDescent="0.25">
      <c r="A104" s="41"/>
      <c r="B104" s="27"/>
      <c r="C104" s="27"/>
      <c r="D104" s="27"/>
      <c r="E104" s="29"/>
      <c r="F104" s="29"/>
      <c r="G104" s="29"/>
      <c r="H104" s="27"/>
      <c r="I104" s="90"/>
      <c r="J104" s="27"/>
      <c r="K104" s="27"/>
      <c r="L104" s="27"/>
      <c r="M104" s="1"/>
      <c r="N104" s="100"/>
    </row>
    <row r="105" spans="1:14" s="30" customFormat="1" x14ac:dyDescent="0.25">
      <c r="A105" s="41"/>
      <c r="B105" s="27"/>
      <c r="C105" s="27"/>
      <c r="D105" s="27"/>
      <c r="E105" s="29"/>
      <c r="F105" s="29"/>
      <c r="G105" s="29"/>
      <c r="H105" s="27"/>
      <c r="I105" s="90"/>
      <c r="J105" s="27"/>
      <c r="K105" s="27"/>
      <c r="L105" s="27"/>
      <c r="M105" s="1"/>
      <c r="N105" s="100"/>
    </row>
    <row r="106" spans="1:14" s="30" customFormat="1" x14ac:dyDescent="0.25">
      <c r="A106" s="41"/>
      <c r="B106" s="27"/>
      <c r="C106" s="27"/>
      <c r="D106" s="27"/>
      <c r="E106" s="29"/>
      <c r="F106" s="29"/>
      <c r="G106" s="29"/>
      <c r="H106" s="27"/>
      <c r="I106" s="90"/>
      <c r="J106" s="27"/>
      <c r="K106" s="27"/>
      <c r="L106" s="27"/>
      <c r="M106" s="1"/>
      <c r="N106" s="100"/>
    </row>
    <row r="107" spans="1:14" s="30" customFormat="1" x14ac:dyDescent="0.25">
      <c r="A107" s="41"/>
      <c r="B107" s="27"/>
      <c r="C107" s="27"/>
      <c r="D107" s="27"/>
      <c r="E107" s="29"/>
      <c r="F107" s="29"/>
      <c r="G107" s="29"/>
      <c r="H107" s="27"/>
      <c r="I107" s="90"/>
      <c r="J107" s="27"/>
      <c r="K107" s="27"/>
      <c r="L107" s="27"/>
      <c r="M107" s="1"/>
      <c r="N107" s="100"/>
    </row>
    <row r="108" spans="1:14" s="30" customFormat="1" x14ac:dyDescent="0.25">
      <c r="A108" s="41"/>
      <c r="B108" s="27"/>
      <c r="C108" s="27"/>
      <c r="D108" s="27"/>
      <c r="E108" s="29"/>
      <c r="F108" s="29"/>
      <c r="G108" s="29"/>
      <c r="H108" s="27"/>
      <c r="I108" s="90"/>
      <c r="J108" s="27"/>
      <c r="K108" s="27"/>
      <c r="L108" s="27"/>
      <c r="M108" s="1"/>
      <c r="N108" s="100"/>
    </row>
  </sheetData>
  <sheetProtection algorithmName="SHA-512" hashValue="X1PQ0k4tYfzNc4GImqNlPPBq+ecGgYO+IKBM0YkSuZqjJzg2efg/uZgxC6GK4qeI0mXPrFEvm+7bZavJLvn9yQ==" saltValue="P8HX0SYXireKDKHwDVuK9g==" spinCount="100000" sheet="1" autoFilter="0"/>
  <autoFilter ref="A7:C7" xr:uid="{00000000-0009-0000-0000-000001000000}"/>
  <mergeCells count="5">
    <mergeCell ref="C2:L2"/>
    <mergeCell ref="C3:L3"/>
    <mergeCell ref="C4:D4"/>
    <mergeCell ref="B1:H1"/>
    <mergeCell ref="J1:L1"/>
  </mergeCells>
  <dataValidations count="5">
    <dataValidation allowBlank="1" showInputMessage="1" showErrorMessage="1" prompt="Introduzca la descripción del elemento que considere subvencionable " sqref="C11:C40" xr:uid="{00000000-0002-0000-0100-000000000000}"/>
    <dataValidation type="decimal" allowBlank="1" showInputMessage="1" showErrorMessage="1" prompt="Introduzca el % de IVA aplicable al elemento descrito._x000a_" sqref="I49:I53 I42:I47 I11:I40" xr:uid="{00000000-0002-0000-0100-000001000000}">
      <formula1>0</formula1>
      <formula2>1</formula2>
    </dataValidation>
    <dataValidation allowBlank="1" showInputMessage="1" showErrorMessage="1" prompt="Introduzca la descripción del elemento que considere gasto propio _x000a_subvencionable " sqref="C42:C47" xr:uid="{00000000-0002-0000-0100-000002000000}"/>
    <dataValidation allowBlank="1" showInputMessage="1" showErrorMessage="1" prompt="Introduzca la descripción del elemento que no se pueda considerar subvencionable " sqref="C49:C53" xr:uid="{00000000-0002-0000-0100-000003000000}"/>
    <dataValidation type="decimal" allowBlank="1" showInputMessage="1" showErrorMessage="1" errorTitle="Valor incorrecto" error="Debe introducir una valor positivo." prompt="Introduzca un valor entre 0 y 999,999" sqref="G49:G53 G42:G47 G11:G40" xr:uid="{00000000-0002-0000-0100-000004000000}">
      <formula1>0</formula1>
      <formula2>999999</formula2>
    </dataValidation>
  </dataValidations>
  <pageMargins left="0.35433070866141736" right="0.15748031496062992" top="1.1417322834645669" bottom="0.78740157480314965" header="0.31496062992125984" footer="0.31496062992125984"/>
  <pageSetup paperSize="9" scale="61" fitToHeight="0" orientation="portrait" r:id="rId1"/>
  <headerFooter scaleWithDoc="0">
    <oddHeader>&amp;L&amp;G</oddHeader>
    <oddFooter>&amp;L&amp;"Eras Demi ITC,Normal"&amp;8&amp;G&amp;R&amp;8&amp;P/&amp;N</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errorTitle="Seleccione valor de la lista" error="Introduzca una partida de la inversión" prompt="Seleccione un valor de la lista" xr:uid="{00000000-0002-0000-0100-000005000000}">
          <x14:formula1>
            <xm:f>Inversion!$C$10:$C$42</xm:f>
          </x14:formula1>
          <xm:sqref>D11:D40 D42:D47 D49:D53</xm:sqref>
        </x14:dataValidation>
        <x14:dataValidation type="list" allowBlank="1" showInputMessage="1" showErrorMessage="1" errorTitle="Valor no valido" error="Introduzca una opción para moderar coste." prompt="Seleccione un valor de la lista" xr:uid="{00000000-0002-0000-0100-000006000000}">
          <x14:formula1>
            <xm:f>Listas!$A$73:$A$79</xm:f>
          </x14:formula1>
          <xm:sqref>E11:E40 E42:E47 E49:E53</xm:sqref>
        </x14:dataValidation>
        <x14:dataValidation type="decimal" allowBlank="1" showInputMessage="1" showErrorMessage="1" errorTitle="Valor Unidades Incorrecto" error="El valor debe ser positivo entre 0 y 1.000.000_x000a_" prompt="Introduzca un cantidad entre 0 y 1.000.000" xr:uid="{00000000-0002-0000-0100-000007000000}">
          <x14:formula1>
            <xm:f>0</xm:f>
          </x14:formula1>
          <x14:formula2>
            <xm:f>Listas!A65</xm:f>
          </x14:formula2>
          <xm:sqref>F11:F40 F49:F53 F42:F47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rgb="FFFFCC00"/>
    <pageSetUpPr fitToPage="1"/>
  </sheetPr>
  <dimension ref="A1:K97"/>
  <sheetViews>
    <sheetView topLeftCell="B1" zoomScaleNormal="100" zoomScaleSheetLayoutView="110" workbookViewId="0">
      <selection activeCell="I11" sqref="I11"/>
    </sheetView>
  </sheetViews>
  <sheetFormatPr baseColWidth="10" defaultRowHeight="15" x14ac:dyDescent="0.25"/>
  <cols>
    <col min="1" max="1" width="6.85546875" style="42" hidden="1" customWidth="1"/>
    <col min="2" max="2" width="7.5703125" style="31" customWidth="1"/>
    <col min="3" max="3" width="24.5703125" style="32" customWidth="1"/>
    <col min="4" max="4" width="31.42578125" style="33" customWidth="1"/>
    <col min="5" max="5" width="15" style="34" customWidth="1"/>
    <col min="6" max="6" width="8.140625" style="30" customWidth="1"/>
    <col min="7" max="7" width="15" style="27" customWidth="1"/>
    <col min="8" max="8" width="8.5703125" style="30" customWidth="1"/>
    <col min="9" max="9" width="15.28515625" style="27" customWidth="1"/>
    <col min="10" max="10" width="10.140625" style="27" customWidth="1"/>
    <col min="11" max="11" width="15.28515625" style="30" customWidth="1"/>
    <col min="12" max="16384" width="11.42578125" style="27"/>
  </cols>
  <sheetData>
    <row r="1" spans="1:11" ht="24.75" customHeight="1" thickTop="1" thickBot="1" x14ac:dyDescent="0.4">
      <c r="A1" s="230"/>
      <c r="B1" s="562" t="str">
        <f>"PLAN INVERSION ANUALIZADO "&amp;LEFT(Baremo!C8,8)</f>
        <v xml:space="preserve">PLAN INVERSION ANUALIZADO Linea 1 </v>
      </c>
      <c r="C1" s="563"/>
      <c r="D1" s="563"/>
      <c r="E1" s="563"/>
      <c r="F1" s="563"/>
      <c r="G1" s="563"/>
      <c r="H1" s="228"/>
      <c r="I1" s="564" t="str">
        <f>Baremo!J1</f>
        <v xml:space="preserve">  GDR: JA07  Convocatoria: 2020</v>
      </c>
      <c r="J1" s="564"/>
      <c r="K1" s="565"/>
    </row>
    <row r="2" spans="1:11" ht="16.5" thickTop="1" thickBot="1" x14ac:dyDescent="0.3">
      <c r="A2" s="230"/>
      <c r="B2" s="266" t="s">
        <v>4</v>
      </c>
      <c r="C2" s="560" t="str">
        <f>IF(Baremo!C2:I2=0,"",Baremo!C2:I2)</f>
        <v/>
      </c>
      <c r="D2" s="560"/>
      <c r="E2" s="560"/>
      <c r="F2" s="560"/>
      <c r="G2" s="560"/>
      <c r="H2" s="560"/>
      <c r="I2" s="560"/>
      <c r="J2" s="560"/>
      <c r="K2" s="560"/>
    </row>
    <row r="3" spans="1:11" ht="15.75" customHeight="1" thickTop="1" thickBot="1" x14ac:dyDescent="0.3">
      <c r="A3" s="230"/>
      <c r="B3" s="44" t="s">
        <v>3</v>
      </c>
      <c r="C3" s="561" t="str">
        <f>IF(Baremo!C3:I3=0,"",Baremo!C3:I3)</f>
        <v/>
      </c>
      <c r="D3" s="561"/>
      <c r="E3" s="561"/>
      <c r="F3" s="561"/>
      <c r="G3" s="561"/>
      <c r="H3" s="561"/>
      <c r="I3" s="561"/>
      <c r="J3" s="561"/>
      <c r="K3" s="561"/>
    </row>
    <row r="4" spans="1:11" ht="16.5" thickTop="1" thickBot="1" x14ac:dyDescent="0.3">
      <c r="A4" s="230"/>
      <c r="B4" s="44" t="s">
        <v>14</v>
      </c>
      <c r="C4" s="561" t="str">
        <f>IF(Baremo!C4:I4=0,"",Baremo!C4:I4)</f>
        <v/>
      </c>
      <c r="D4" s="561"/>
      <c r="E4" s="59"/>
      <c r="F4" s="60"/>
      <c r="G4" s="48"/>
      <c r="H4" s="60"/>
      <c r="I4" s="48"/>
      <c r="J4" s="48"/>
      <c r="K4" s="60"/>
    </row>
    <row r="5" spans="1:11" ht="16.5" thickTop="1" thickBot="1" x14ac:dyDescent="0.3">
      <c r="A5" s="230"/>
      <c r="B5" s="239" t="s">
        <v>45</v>
      </c>
      <c r="C5" s="240">
        <f>IF(Baremo!C5:I5=0,"",Baremo!C5:I5)</f>
        <v>44124</v>
      </c>
      <c r="D5" s="241" t="str">
        <f>Baremo!F9</f>
        <v>IVA Subvencionable:</v>
      </c>
      <c r="E5" s="242" t="str">
        <f>Baremo!F10</f>
        <v>No</v>
      </c>
      <c r="F5" s="243"/>
      <c r="G5" s="244"/>
      <c r="H5" s="243"/>
      <c r="I5" s="244"/>
      <c r="J5" s="244"/>
      <c r="K5" s="243"/>
    </row>
    <row r="6" spans="1:11" ht="9" customHeight="1" thickBot="1" x14ac:dyDescent="0.3">
      <c r="A6" s="231" t="s">
        <v>228</v>
      </c>
      <c r="B6" s="268"/>
      <c r="C6" s="269"/>
      <c r="D6" s="269"/>
      <c r="E6" s="269"/>
      <c r="F6" s="269"/>
      <c r="G6" s="269"/>
      <c r="H6" s="269"/>
      <c r="I6" s="269"/>
      <c r="J6" s="269"/>
      <c r="K6" s="270"/>
    </row>
    <row r="7" spans="1:11" s="95" customFormat="1" ht="24" x14ac:dyDescent="0.25">
      <c r="A7" s="236" t="s">
        <v>269</v>
      </c>
      <c r="B7" s="148" t="s">
        <v>253</v>
      </c>
      <c r="C7" s="149"/>
      <c r="D7" s="149"/>
      <c r="E7" s="579">
        <f>YEAR(Baremo!C5)</f>
        <v>2020</v>
      </c>
      <c r="F7" s="579"/>
      <c r="G7" s="579">
        <f>E7+1</f>
        <v>2021</v>
      </c>
      <c r="H7" s="579"/>
      <c r="I7" s="237" t="s">
        <v>52</v>
      </c>
      <c r="J7" s="150"/>
      <c r="K7" s="151" t="s">
        <v>408</v>
      </c>
    </row>
    <row r="8" spans="1:11" s="28" customFormat="1" ht="15.75" thickBot="1" x14ac:dyDescent="0.3">
      <c r="A8" s="232" t="s">
        <v>270</v>
      </c>
      <c r="B8" s="580" t="s">
        <v>274</v>
      </c>
      <c r="C8" s="581"/>
      <c r="D8" s="581"/>
      <c r="E8" s="188">
        <f>E9+E21+E31</f>
        <v>0</v>
      </c>
      <c r="F8" s="189">
        <f>IFERROR(E8/$I$8,0)</f>
        <v>0</v>
      </c>
      <c r="G8" s="188">
        <f>G9+G21+G31</f>
        <v>0</v>
      </c>
      <c r="H8" s="189">
        <f>IFERROR(G8/$I$8,0)</f>
        <v>0</v>
      </c>
      <c r="I8" s="188">
        <f>I9+I21+I31</f>
        <v>0</v>
      </c>
      <c r="J8" s="189">
        <f>IFERROR((E8+G8)/I8,0)</f>
        <v>0</v>
      </c>
      <c r="K8" s="190">
        <f>K9+K21+K31</f>
        <v>0</v>
      </c>
    </row>
    <row r="9" spans="1:11" s="28" customFormat="1" ht="15.75" customHeight="1" thickBot="1" x14ac:dyDescent="0.3">
      <c r="A9" s="232" t="s">
        <v>270</v>
      </c>
      <c r="B9" s="200" t="s">
        <v>254</v>
      </c>
      <c r="C9" s="201"/>
      <c r="D9" s="201"/>
      <c r="E9" s="202">
        <f>SUM(E10:E20)</f>
        <v>0</v>
      </c>
      <c r="F9" s="203">
        <f>IFERROR(E9/E$8,0)</f>
        <v>0</v>
      </c>
      <c r="G9" s="202">
        <f>SUM(G10:G20)</f>
        <v>0</v>
      </c>
      <c r="H9" s="203">
        <f t="shared" ref="H9:H29" si="0">IFERROR(G9/G$8,0)</f>
        <v>0</v>
      </c>
      <c r="I9" s="202">
        <f>SUM(I10:I20)</f>
        <v>0</v>
      </c>
      <c r="J9" s="203">
        <f t="shared" ref="J9:J42" si="1">IFERROR(I9/I$8,0)</f>
        <v>0</v>
      </c>
      <c r="K9" s="204">
        <f>SUM(K10:K20)</f>
        <v>0</v>
      </c>
    </row>
    <row r="10" spans="1:11" ht="15.75" thickBot="1" x14ac:dyDescent="0.3">
      <c r="A10" s="233" t="s">
        <v>270</v>
      </c>
      <c r="B10" s="140"/>
      <c r="C10" s="572" t="s">
        <v>255</v>
      </c>
      <c r="D10" s="573"/>
      <c r="E10" s="80">
        <v>0</v>
      </c>
      <c r="F10" s="191">
        <f>IFERROR(E10/E$8,0)</f>
        <v>0</v>
      </c>
      <c r="G10" s="80">
        <v>0</v>
      </c>
      <c r="H10" s="191">
        <f t="shared" si="0"/>
        <v>0</v>
      </c>
      <c r="I10" s="192">
        <f>E10+G10</f>
        <v>0</v>
      </c>
      <c r="J10" s="193">
        <f t="shared" si="1"/>
        <v>0</v>
      </c>
      <c r="K10" s="194">
        <f>IF(Presupuesto!$D$6=Listas!$A$3,SUMIF(Presupuesto!D$11:D$53,Inversion!C10,Presupuesto!K$11:K$53),SUMIF(Presupuesto!D$11:D$53,Inversion!C10,Presupuesto!H$11:H$53))</f>
        <v>0</v>
      </c>
    </row>
    <row r="11" spans="1:11" ht="15.75" customHeight="1" thickBot="1" x14ac:dyDescent="0.3">
      <c r="A11" s="233" t="s">
        <v>270</v>
      </c>
      <c r="B11" s="141"/>
      <c r="C11" s="574" t="s">
        <v>357</v>
      </c>
      <c r="D11" s="575"/>
      <c r="E11" s="74">
        <v>0</v>
      </c>
      <c r="F11" s="75">
        <f t="shared" ref="F11:F20" si="2">IFERROR(E11/E$8,0)</f>
        <v>0</v>
      </c>
      <c r="G11" s="74">
        <v>0</v>
      </c>
      <c r="H11" s="78">
        <f t="shared" si="0"/>
        <v>0</v>
      </c>
      <c r="I11" s="72">
        <f t="shared" ref="I11:I20" si="3">E11+G11</f>
        <v>0</v>
      </c>
      <c r="J11" s="79">
        <f t="shared" si="1"/>
        <v>0</v>
      </c>
      <c r="K11" s="154">
        <f>IF(Presupuesto!$D$6=Listas!$A$3,SUMIF(Presupuesto!D$11:D$53,Inversion!C11,Presupuesto!K$11:K$53),SUMIF(Presupuesto!D$11:D$53,Inversion!C11,Presupuesto!H$11:H$53))</f>
        <v>0</v>
      </c>
    </row>
    <row r="12" spans="1:11" ht="15.75" thickBot="1" x14ac:dyDescent="0.3">
      <c r="A12" s="233" t="s">
        <v>270</v>
      </c>
      <c r="B12" s="140"/>
      <c r="C12" s="572" t="s">
        <v>256</v>
      </c>
      <c r="D12" s="573"/>
      <c r="E12" s="74">
        <v>0</v>
      </c>
      <c r="F12" s="75">
        <f t="shared" si="2"/>
        <v>0</v>
      </c>
      <c r="G12" s="74">
        <v>0</v>
      </c>
      <c r="H12" s="75">
        <f t="shared" si="0"/>
        <v>0</v>
      </c>
      <c r="I12" s="73">
        <f t="shared" si="3"/>
        <v>0</v>
      </c>
      <c r="J12" s="76">
        <f t="shared" si="1"/>
        <v>0</v>
      </c>
      <c r="K12" s="153">
        <f>IF(Presupuesto!$D$6=Listas!$A$3,SUMIF(Presupuesto!D$11:D$53,Inversion!C12,Presupuesto!K$11:K$53),SUMIF(Presupuesto!D$11:D$53,Inversion!C12,Presupuesto!H$11:H$53))</f>
        <v>0</v>
      </c>
    </row>
    <row r="13" spans="1:11" ht="15.75" customHeight="1" thickBot="1" x14ac:dyDescent="0.3">
      <c r="A13" s="233" t="s">
        <v>270</v>
      </c>
      <c r="B13" s="141"/>
      <c r="C13" s="574" t="s">
        <v>257</v>
      </c>
      <c r="D13" s="575"/>
      <c r="E13" s="74">
        <v>0</v>
      </c>
      <c r="F13" s="75">
        <f t="shared" si="2"/>
        <v>0</v>
      </c>
      <c r="G13" s="74">
        <v>0</v>
      </c>
      <c r="H13" s="78">
        <f t="shared" si="0"/>
        <v>0</v>
      </c>
      <c r="I13" s="72">
        <f t="shared" si="3"/>
        <v>0</v>
      </c>
      <c r="J13" s="79">
        <f t="shared" si="1"/>
        <v>0</v>
      </c>
      <c r="K13" s="154">
        <f>IF(Presupuesto!$D$6=Listas!$A$3,SUMIF(Presupuesto!D$11:D$53,Inversion!C13,Presupuesto!K$11:K$53),SUMIF(Presupuesto!D$11:D$53,Inversion!C13,Presupuesto!H$11:H$53))</f>
        <v>0</v>
      </c>
    </row>
    <row r="14" spans="1:11" ht="15.75" thickBot="1" x14ac:dyDescent="0.3">
      <c r="A14" s="233" t="s">
        <v>270</v>
      </c>
      <c r="B14" s="140"/>
      <c r="C14" s="572" t="s">
        <v>258</v>
      </c>
      <c r="D14" s="573"/>
      <c r="E14" s="74">
        <v>0</v>
      </c>
      <c r="F14" s="75">
        <f t="shared" si="2"/>
        <v>0</v>
      </c>
      <c r="G14" s="74">
        <v>0</v>
      </c>
      <c r="H14" s="75">
        <f t="shared" si="0"/>
        <v>0</v>
      </c>
      <c r="I14" s="73">
        <f t="shared" si="3"/>
        <v>0</v>
      </c>
      <c r="J14" s="76">
        <f t="shared" si="1"/>
        <v>0</v>
      </c>
      <c r="K14" s="153">
        <f>IF(Presupuesto!$D$6=Listas!$A$3,SUMIF(Presupuesto!D$11:D$53,Inversion!C14,Presupuesto!K$11:K$53),SUMIF(Presupuesto!D$11:D$53,Inversion!C14,Presupuesto!H$11:H$53))</f>
        <v>0</v>
      </c>
    </row>
    <row r="15" spans="1:11" ht="15.75" customHeight="1" thickBot="1" x14ac:dyDescent="0.3">
      <c r="A15" s="233" t="s">
        <v>270</v>
      </c>
      <c r="B15" s="141"/>
      <c r="C15" s="574" t="s">
        <v>259</v>
      </c>
      <c r="D15" s="575"/>
      <c r="E15" s="74">
        <v>0</v>
      </c>
      <c r="F15" s="75">
        <f t="shared" si="2"/>
        <v>0</v>
      </c>
      <c r="G15" s="74">
        <v>0</v>
      </c>
      <c r="H15" s="78">
        <f t="shared" si="0"/>
        <v>0</v>
      </c>
      <c r="I15" s="72">
        <f t="shared" si="3"/>
        <v>0</v>
      </c>
      <c r="J15" s="79">
        <f t="shared" si="1"/>
        <v>0</v>
      </c>
      <c r="K15" s="154">
        <f>IF(Presupuesto!$D$6=Listas!$A$3,SUMIF(Presupuesto!D$11:D$53,Inversion!C15,Presupuesto!K$11:K$53),SUMIF(Presupuesto!D$11:D$53,Inversion!C15,Presupuesto!H$11:H$53))</f>
        <v>0</v>
      </c>
    </row>
    <row r="16" spans="1:11" ht="15.75" thickBot="1" x14ac:dyDescent="0.3">
      <c r="A16" s="233" t="s">
        <v>270</v>
      </c>
      <c r="B16" s="140"/>
      <c r="C16" s="572" t="s">
        <v>260</v>
      </c>
      <c r="D16" s="573"/>
      <c r="E16" s="74">
        <v>0</v>
      </c>
      <c r="F16" s="75">
        <f t="shared" si="2"/>
        <v>0</v>
      </c>
      <c r="G16" s="74">
        <v>0</v>
      </c>
      <c r="H16" s="75">
        <f t="shared" si="0"/>
        <v>0</v>
      </c>
      <c r="I16" s="73">
        <f t="shared" si="3"/>
        <v>0</v>
      </c>
      <c r="J16" s="76">
        <f t="shared" si="1"/>
        <v>0</v>
      </c>
      <c r="K16" s="153">
        <f>IF(Presupuesto!$D$6=Listas!$A$3,SUMIF(Presupuesto!D$11:D$53,Inversion!C16,Presupuesto!K$11:K$53),SUMIF(Presupuesto!D$11:D$53,Inversion!C16,Presupuesto!H$11:H$53))</f>
        <v>0</v>
      </c>
    </row>
    <row r="17" spans="1:11" ht="15.75" customHeight="1" thickBot="1" x14ac:dyDescent="0.3">
      <c r="A17" s="233" t="s">
        <v>270</v>
      </c>
      <c r="B17" s="141"/>
      <c r="C17" s="576" t="s">
        <v>261</v>
      </c>
      <c r="D17" s="577"/>
      <c r="E17" s="74">
        <v>0</v>
      </c>
      <c r="F17" s="75">
        <f t="shared" si="2"/>
        <v>0</v>
      </c>
      <c r="G17" s="74">
        <v>0</v>
      </c>
      <c r="H17" s="78">
        <f t="shared" si="0"/>
        <v>0</v>
      </c>
      <c r="I17" s="72">
        <f t="shared" si="3"/>
        <v>0</v>
      </c>
      <c r="J17" s="79">
        <f t="shared" si="1"/>
        <v>0</v>
      </c>
      <c r="K17" s="154">
        <f>IF(Presupuesto!$D$6=Listas!$A$3,SUMIF(Presupuesto!D$11:D$53,Inversion!C17,Presupuesto!K$11:K$53),SUMIF(Presupuesto!D$11:D$53,Inversion!C17,Presupuesto!H$11:H$53))</f>
        <v>0</v>
      </c>
    </row>
    <row r="18" spans="1:11" ht="15.75" thickBot="1" x14ac:dyDescent="0.3">
      <c r="A18" s="233" t="s">
        <v>270</v>
      </c>
      <c r="B18" s="140"/>
      <c r="C18" s="566" t="s">
        <v>506</v>
      </c>
      <c r="D18" s="578"/>
      <c r="E18" s="74">
        <v>0</v>
      </c>
      <c r="F18" s="75">
        <f t="shared" si="2"/>
        <v>0</v>
      </c>
      <c r="G18" s="74">
        <v>0</v>
      </c>
      <c r="H18" s="75">
        <f t="shared" si="0"/>
        <v>0</v>
      </c>
      <c r="I18" s="73">
        <f t="shared" si="3"/>
        <v>0</v>
      </c>
      <c r="J18" s="76">
        <f t="shared" si="1"/>
        <v>0</v>
      </c>
      <c r="K18" s="153">
        <f>IF(Presupuesto!$D$6=Listas!$A$3,SUMIF(Presupuesto!D$11:D$53,Inversion!C18,Presupuesto!K$11:K$53),SUMIF(Presupuesto!D$11:D$53,Inversion!C18,Presupuesto!H$11:H$53))</f>
        <v>0</v>
      </c>
    </row>
    <row r="19" spans="1:11" ht="15.75" customHeight="1" thickBot="1" x14ac:dyDescent="0.3">
      <c r="A19" s="233" t="s">
        <v>270</v>
      </c>
      <c r="B19" s="141"/>
      <c r="C19" s="566" t="s">
        <v>507</v>
      </c>
      <c r="D19" s="578"/>
      <c r="E19" s="74">
        <v>0</v>
      </c>
      <c r="F19" s="75">
        <f t="shared" si="2"/>
        <v>0</v>
      </c>
      <c r="G19" s="74">
        <v>0</v>
      </c>
      <c r="H19" s="78">
        <f t="shared" si="0"/>
        <v>0</v>
      </c>
      <c r="I19" s="72">
        <f t="shared" si="3"/>
        <v>0</v>
      </c>
      <c r="J19" s="79">
        <f t="shared" si="1"/>
        <v>0</v>
      </c>
      <c r="K19" s="154">
        <f>IF(Presupuesto!$D$6=Listas!$A$3,SUMIF(Presupuesto!D$11:D$53,Inversion!C19,Presupuesto!K$11:K$53),SUMIF(Presupuesto!D$11:D$53,Inversion!C19,Presupuesto!H$11:H$53))</f>
        <v>0</v>
      </c>
    </row>
    <row r="20" spans="1:11" x14ac:dyDescent="0.25">
      <c r="A20" s="233" t="s">
        <v>270</v>
      </c>
      <c r="B20" s="140"/>
      <c r="C20" s="570" t="s">
        <v>508</v>
      </c>
      <c r="D20" s="571"/>
      <c r="E20" s="195">
        <v>0</v>
      </c>
      <c r="F20" s="196">
        <f t="shared" si="2"/>
        <v>0</v>
      </c>
      <c r="G20" s="195">
        <v>0</v>
      </c>
      <c r="H20" s="196">
        <f t="shared" si="0"/>
        <v>0</v>
      </c>
      <c r="I20" s="197">
        <f t="shared" si="3"/>
        <v>0</v>
      </c>
      <c r="J20" s="198">
        <f t="shared" si="1"/>
        <v>0</v>
      </c>
      <c r="K20" s="199">
        <f>IF(Presupuesto!$D$6=Listas!$A$3,SUMIF(Presupuesto!D$11:D$53,Inversion!C20,Presupuesto!K$11:K$53),SUMIF(Presupuesto!D$11:D$53,Inversion!C20,Presupuesto!H$11:H$53))</f>
        <v>0</v>
      </c>
    </row>
    <row r="21" spans="1:11" s="28" customFormat="1" ht="15.75" customHeight="1" x14ac:dyDescent="0.25">
      <c r="A21" s="232" t="s">
        <v>271</v>
      </c>
      <c r="B21" s="200" t="s">
        <v>273</v>
      </c>
      <c r="C21" s="201"/>
      <c r="D21" s="201"/>
      <c r="E21" s="202">
        <f>SUM(E22:E30)</f>
        <v>0</v>
      </c>
      <c r="F21" s="203">
        <f t="shared" ref="F21:F29" si="4">IFERROR(E21/E$8,0)</f>
        <v>0</v>
      </c>
      <c r="G21" s="202">
        <f>SUM(G22:G30)</f>
        <v>0</v>
      </c>
      <c r="H21" s="203">
        <f t="shared" si="0"/>
        <v>0</v>
      </c>
      <c r="I21" s="202">
        <f>SUM(I22:I30)</f>
        <v>0</v>
      </c>
      <c r="J21" s="203">
        <f t="shared" si="1"/>
        <v>0</v>
      </c>
      <c r="K21" s="204">
        <f>SUM(K22:K30)</f>
        <v>0</v>
      </c>
    </row>
    <row r="22" spans="1:11" ht="15.75" thickBot="1" x14ac:dyDescent="0.3">
      <c r="A22" s="233" t="s">
        <v>271</v>
      </c>
      <c r="B22" s="140"/>
      <c r="C22" s="568" t="s">
        <v>262</v>
      </c>
      <c r="D22" s="569"/>
      <c r="E22" s="80">
        <v>0</v>
      </c>
      <c r="F22" s="191">
        <f t="shared" si="4"/>
        <v>0</v>
      </c>
      <c r="G22" s="80">
        <v>0</v>
      </c>
      <c r="H22" s="191">
        <f t="shared" si="0"/>
        <v>0</v>
      </c>
      <c r="I22" s="192">
        <f t="shared" ref="I22:I30" si="5">E22+G22</f>
        <v>0</v>
      </c>
      <c r="J22" s="193">
        <f t="shared" si="1"/>
        <v>0</v>
      </c>
      <c r="K22" s="194">
        <f>IF(Presupuesto!$D$6=Listas!$A$3,SUMIF(Presupuesto!D$11:D$53,Inversion!C22,Presupuesto!K$11:K$53),SUMIF(Presupuesto!D$11:D$53,Inversion!C22,Presupuesto!H$11:H$53))</f>
        <v>0</v>
      </c>
    </row>
    <row r="23" spans="1:11" ht="15.75" customHeight="1" thickBot="1" x14ac:dyDescent="0.3">
      <c r="A23" s="233" t="s">
        <v>271</v>
      </c>
      <c r="B23" s="141"/>
      <c r="C23" s="574" t="s">
        <v>263</v>
      </c>
      <c r="D23" s="575"/>
      <c r="E23" s="74">
        <v>0</v>
      </c>
      <c r="F23" s="75">
        <f t="shared" si="4"/>
        <v>0</v>
      </c>
      <c r="G23" s="74">
        <v>0</v>
      </c>
      <c r="H23" s="78">
        <f t="shared" si="0"/>
        <v>0</v>
      </c>
      <c r="I23" s="72">
        <f t="shared" si="5"/>
        <v>0</v>
      </c>
      <c r="J23" s="79">
        <f t="shared" si="1"/>
        <v>0</v>
      </c>
      <c r="K23" s="154">
        <f>IF(Presupuesto!$D$6=Listas!$A$3,SUMIF(Presupuesto!D$11:D$53,Inversion!C23,Presupuesto!K$11:K$53),SUMIF(Presupuesto!D$11:D$53,Inversion!C23,Presupuesto!H$11:H$53))</f>
        <v>0</v>
      </c>
    </row>
    <row r="24" spans="1:11" ht="15.75" thickBot="1" x14ac:dyDescent="0.3">
      <c r="A24" s="233" t="s">
        <v>271</v>
      </c>
      <c r="B24" s="140"/>
      <c r="C24" s="572" t="s">
        <v>264</v>
      </c>
      <c r="D24" s="573"/>
      <c r="E24" s="74">
        <v>0</v>
      </c>
      <c r="F24" s="75">
        <f t="shared" si="4"/>
        <v>0</v>
      </c>
      <c r="G24" s="74">
        <v>0</v>
      </c>
      <c r="H24" s="75">
        <f t="shared" si="0"/>
        <v>0</v>
      </c>
      <c r="I24" s="73">
        <f t="shared" si="5"/>
        <v>0</v>
      </c>
      <c r="J24" s="76">
        <f t="shared" si="1"/>
        <v>0</v>
      </c>
      <c r="K24" s="153">
        <f>IF(Presupuesto!$D$6=Listas!$A$3,SUMIF(Presupuesto!D$11:D$53,Inversion!C24,Presupuesto!K$11:K$53),SUMIF(Presupuesto!D$11:D$53,Inversion!C24,Presupuesto!H$11:H$53))</f>
        <v>0</v>
      </c>
    </row>
    <row r="25" spans="1:11" ht="15.75" customHeight="1" thickBot="1" x14ac:dyDescent="0.3">
      <c r="A25" s="233" t="s">
        <v>271</v>
      </c>
      <c r="B25" s="141"/>
      <c r="C25" s="574" t="s">
        <v>265</v>
      </c>
      <c r="D25" s="575"/>
      <c r="E25" s="74">
        <v>0</v>
      </c>
      <c r="F25" s="75">
        <f t="shared" si="4"/>
        <v>0</v>
      </c>
      <c r="G25" s="74">
        <v>0</v>
      </c>
      <c r="H25" s="78">
        <f t="shared" si="0"/>
        <v>0</v>
      </c>
      <c r="I25" s="72">
        <f t="shared" si="5"/>
        <v>0</v>
      </c>
      <c r="J25" s="79">
        <f t="shared" si="1"/>
        <v>0</v>
      </c>
      <c r="K25" s="154">
        <f>IF(Presupuesto!$D$6=Listas!$A$3,SUMIF(Presupuesto!D$11:D$53,Inversion!C25,Presupuesto!K$11:K$53),SUMIF(Presupuesto!D$11:D$53,Inversion!C25,Presupuesto!H$11:H$53))</f>
        <v>0</v>
      </c>
    </row>
    <row r="26" spans="1:11" ht="15.75" thickBot="1" x14ac:dyDescent="0.3">
      <c r="A26" s="233" t="s">
        <v>271</v>
      </c>
      <c r="B26" s="140"/>
      <c r="C26" s="572" t="s">
        <v>266</v>
      </c>
      <c r="D26" s="573"/>
      <c r="E26" s="74">
        <v>0</v>
      </c>
      <c r="F26" s="75">
        <f t="shared" si="4"/>
        <v>0</v>
      </c>
      <c r="G26" s="74">
        <v>0</v>
      </c>
      <c r="H26" s="75">
        <f t="shared" si="0"/>
        <v>0</v>
      </c>
      <c r="I26" s="73">
        <f t="shared" si="5"/>
        <v>0</v>
      </c>
      <c r="J26" s="76">
        <f t="shared" si="1"/>
        <v>0</v>
      </c>
      <c r="K26" s="153">
        <f>IF(Presupuesto!$D$6=Listas!$A$3,SUMIF(Presupuesto!D$11:D$53,Inversion!C26,Presupuesto!K$11:K$53),SUMIF(Presupuesto!D$11:D$53,Inversion!C26,Presupuesto!H$11:H$53))</f>
        <v>0</v>
      </c>
    </row>
    <row r="27" spans="1:11" ht="15.75" customHeight="1" thickBot="1" x14ac:dyDescent="0.3">
      <c r="A27" s="233" t="s">
        <v>271</v>
      </c>
      <c r="B27" s="141"/>
      <c r="C27" s="574" t="s">
        <v>267</v>
      </c>
      <c r="D27" s="575"/>
      <c r="E27" s="74">
        <v>0</v>
      </c>
      <c r="F27" s="75">
        <f t="shared" si="4"/>
        <v>0</v>
      </c>
      <c r="G27" s="74">
        <v>0</v>
      </c>
      <c r="H27" s="78">
        <f t="shared" si="0"/>
        <v>0</v>
      </c>
      <c r="I27" s="72">
        <f t="shared" si="5"/>
        <v>0</v>
      </c>
      <c r="J27" s="79">
        <f t="shared" si="1"/>
        <v>0</v>
      </c>
      <c r="K27" s="154">
        <f>IF(Presupuesto!$D$6=Listas!$A$3,SUMIF(Presupuesto!D$11:D$53,Inversion!C27,Presupuesto!K$11:K$53),SUMIF(Presupuesto!D$11:D$53,Inversion!C27,Presupuesto!H$11:H$53))</f>
        <v>0</v>
      </c>
    </row>
    <row r="28" spans="1:11" ht="15.75" thickBot="1" x14ac:dyDescent="0.3">
      <c r="A28" s="233" t="s">
        <v>270</v>
      </c>
      <c r="B28" s="140"/>
      <c r="C28" s="566" t="s">
        <v>503</v>
      </c>
      <c r="D28" s="567"/>
      <c r="E28" s="74">
        <v>0</v>
      </c>
      <c r="F28" s="75">
        <f t="shared" si="4"/>
        <v>0</v>
      </c>
      <c r="G28" s="74">
        <v>0</v>
      </c>
      <c r="H28" s="75">
        <f t="shared" si="0"/>
        <v>0</v>
      </c>
      <c r="I28" s="73">
        <f t="shared" si="5"/>
        <v>0</v>
      </c>
      <c r="J28" s="76">
        <f t="shared" si="1"/>
        <v>0</v>
      </c>
      <c r="K28" s="153">
        <f>IF(Presupuesto!$D$6=Listas!$A$3,SUMIF(Presupuesto!D$11:D$53,Inversion!C28,Presupuesto!K$11:K$53),SUMIF(Presupuesto!D$11:D$53,Inversion!C28,Presupuesto!H$11:H$53))</f>
        <v>0</v>
      </c>
    </row>
    <row r="29" spans="1:11" ht="15.75" customHeight="1" thickBot="1" x14ac:dyDescent="0.3">
      <c r="A29" s="233" t="s">
        <v>270</v>
      </c>
      <c r="B29" s="141"/>
      <c r="C29" s="566" t="s">
        <v>504</v>
      </c>
      <c r="D29" s="567"/>
      <c r="E29" s="74">
        <v>0</v>
      </c>
      <c r="F29" s="75">
        <f t="shared" si="4"/>
        <v>0</v>
      </c>
      <c r="G29" s="74">
        <v>0</v>
      </c>
      <c r="H29" s="78">
        <f t="shared" si="0"/>
        <v>0</v>
      </c>
      <c r="I29" s="72">
        <f t="shared" si="5"/>
        <v>0</v>
      </c>
      <c r="J29" s="79">
        <f t="shared" si="1"/>
        <v>0</v>
      </c>
      <c r="K29" s="154">
        <f>IF(Presupuesto!$D$6=Listas!$A$3,SUMIF(Presupuesto!D$11:D$53,Inversion!C29,Presupuesto!K$11:K$53),SUMIF(Presupuesto!D$11:D$53,Inversion!C29,Presupuesto!H$11:H$53))</f>
        <v>0</v>
      </c>
    </row>
    <row r="30" spans="1:11" x14ac:dyDescent="0.25">
      <c r="A30" s="233" t="s">
        <v>270</v>
      </c>
      <c r="B30" s="140"/>
      <c r="C30" s="570" t="s">
        <v>505</v>
      </c>
      <c r="D30" s="571"/>
      <c r="E30" s="195">
        <v>0</v>
      </c>
      <c r="F30" s="196">
        <f t="shared" ref="F30:H41" si="6">IFERROR(E30/E$8,0)</f>
        <v>0</v>
      </c>
      <c r="G30" s="195">
        <v>0</v>
      </c>
      <c r="H30" s="196">
        <f t="shared" si="6"/>
        <v>0</v>
      </c>
      <c r="I30" s="197">
        <f t="shared" si="5"/>
        <v>0</v>
      </c>
      <c r="J30" s="198">
        <f t="shared" si="1"/>
        <v>0</v>
      </c>
      <c r="K30" s="199">
        <f>IF(Presupuesto!$D$6=Listas!$A$3,SUMIF(Presupuesto!D$11:D$53,Inversion!C30,Presupuesto!K$11:K$53),SUMIF(Presupuesto!D$11:D$53,Inversion!C30,Presupuesto!H$11:H$53))</f>
        <v>0</v>
      </c>
    </row>
    <row r="31" spans="1:11" s="28" customFormat="1" ht="15.75" customHeight="1" x14ac:dyDescent="0.25">
      <c r="A31" s="232" t="s">
        <v>271</v>
      </c>
      <c r="B31" s="200" t="s">
        <v>356</v>
      </c>
      <c r="C31" s="201"/>
      <c r="D31" s="201"/>
      <c r="E31" s="202">
        <f>SUM(E32:E42)</f>
        <v>0</v>
      </c>
      <c r="F31" s="203">
        <f t="shared" si="6"/>
        <v>0</v>
      </c>
      <c r="G31" s="202">
        <f>SUM(G32:G42)</f>
        <v>0</v>
      </c>
      <c r="H31" s="203">
        <f t="shared" si="6"/>
        <v>0</v>
      </c>
      <c r="I31" s="202">
        <f>SUM(I32:I42)</f>
        <v>0</v>
      </c>
      <c r="J31" s="203">
        <f t="shared" si="1"/>
        <v>0</v>
      </c>
      <c r="K31" s="204">
        <f>SUM(K32:K42)</f>
        <v>0</v>
      </c>
    </row>
    <row r="32" spans="1:11" ht="15.75" thickBot="1" x14ac:dyDescent="0.3">
      <c r="A32" s="233" t="s">
        <v>271</v>
      </c>
      <c r="B32" s="140"/>
      <c r="C32" s="568" t="s">
        <v>347</v>
      </c>
      <c r="D32" s="569"/>
      <c r="E32" s="80">
        <v>0</v>
      </c>
      <c r="F32" s="191">
        <f t="shared" si="6"/>
        <v>0</v>
      </c>
      <c r="G32" s="80">
        <v>0</v>
      </c>
      <c r="H32" s="191">
        <f t="shared" si="6"/>
        <v>0</v>
      </c>
      <c r="I32" s="192">
        <f t="shared" ref="I32:I42" si="7">E32+G32</f>
        <v>0</v>
      </c>
      <c r="J32" s="193">
        <f t="shared" si="1"/>
        <v>0</v>
      </c>
      <c r="K32" s="194">
        <f>IF(Presupuesto!$D$6=Listas!$A$3,SUMIF(Presupuesto!D$11:D$53,Inversion!C32,Presupuesto!K$11:K$53),SUMIF(Presupuesto!D$11:D$53,Inversion!C32,Presupuesto!H$11:H$53))</f>
        <v>0</v>
      </c>
    </row>
    <row r="33" spans="1:11" ht="15.75" customHeight="1" thickBot="1" x14ac:dyDescent="0.3">
      <c r="A33" s="233" t="s">
        <v>271</v>
      </c>
      <c r="B33" s="141"/>
      <c r="C33" s="574" t="s">
        <v>348</v>
      </c>
      <c r="D33" s="575"/>
      <c r="E33" s="74">
        <v>0</v>
      </c>
      <c r="F33" s="75">
        <f t="shared" si="6"/>
        <v>0</v>
      </c>
      <c r="G33" s="74">
        <v>0</v>
      </c>
      <c r="H33" s="78">
        <f t="shared" si="6"/>
        <v>0</v>
      </c>
      <c r="I33" s="72">
        <f t="shared" si="7"/>
        <v>0</v>
      </c>
      <c r="J33" s="79">
        <f t="shared" si="1"/>
        <v>0</v>
      </c>
      <c r="K33" s="154">
        <f>IF(Presupuesto!$D$6=Listas!$A$3,SUMIF(Presupuesto!D$11:D$53,Inversion!C33,Presupuesto!K$11:K$53),SUMIF(Presupuesto!D$11:D$53,Inversion!C33,Presupuesto!H$11:H$53))</f>
        <v>0</v>
      </c>
    </row>
    <row r="34" spans="1:11" ht="15.75" thickBot="1" x14ac:dyDescent="0.3">
      <c r="A34" s="233" t="s">
        <v>271</v>
      </c>
      <c r="B34" s="140"/>
      <c r="C34" s="572" t="s">
        <v>349</v>
      </c>
      <c r="D34" s="573"/>
      <c r="E34" s="74">
        <v>0</v>
      </c>
      <c r="F34" s="75">
        <f t="shared" si="6"/>
        <v>0</v>
      </c>
      <c r="G34" s="74">
        <v>0</v>
      </c>
      <c r="H34" s="75">
        <f t="shared" si="6"/>
        <v>0</v>
      </c>
      <c r="I34" s="73">
        <f t="shared" si="7"/>
        <v>0</v>
      </c>
      <c r="J34" s="76">
        <f t="shared" si="1"/>
        <v>0</v>
      </c>
      <c r="K34" s="153">
        <f>IF(Presupuesto!$D$6=Listas!$A$3,SUMIF(Presupuesto!D$11:D$53,Inversion!C34,Presupuesto!K$11:K$53),SUMIF(Presupuesto!D$11:D$53,Inversion!C34,Presupuesto!H$11:H$53))</f>
        <v>0</v>
      </c>
    </row>
    <row r="35" spans="1:11" ht="15.75" customHeight="1" thickBot="1" x14ac:dyDescent="0.3">
      <c r="A35" s="233" t="s">
        <v>271</v>
      </c>
      <c r="B35" s="141"/>
      <c r="C35" s="574" t="s">
        <v>350</v>
      </c>
      <c r="D35" s="575"/>
      <c r="E35" s="74">
        <v>0</v>
      </c>
      <c r="F35" s="75">
        <f t="shared" si="6"/>
        <v>0</v>
      </c>
      <c r="G35" s="74">
        <v>0</v>
      </c>
      <c r="H35" s="78">
        <f t="shared" si="6"/>
        <v>0</v>
      </c>
      <c r="I35" s="72">
        <f t="shared" si="7"/>
        <v>0</v>
      </c>
      <c r="J35" s="79">
        <f t="shared" si="1"/>
        <v>0</v>
      </c>
      <c r="K35" s="154">
        <f>IF(Presupuesto!$D$6=Listas!$A$3,SUMIF(Presupuesto!D$11:D$53,Inversion!C35,Presupuesto!K$11:K$53),SUMIF(Presupuesto!D$11:D$53,Inversion!C35,Presupuesto!H$11:H$53))</f>
        <v>0</v>
      </c>
    </row>
    <row r="36" spans="1:11" ht="15.75" thickBot="1" x14ac:dyDescent="0.3">
      <c r="A36" s="233" t="s">
        <v>271</v>
      </c>
      <c r="B36" s="140"/>
      <c r="C36" s="572" t="s">
        <v>351</v>
      </c>
      <c r="D36" s="573"/>
      <c r="E36" s="74">
        <v>0</v>
      </c>
      <c r="F36" s="75">
        <f t="shared" si="6"/>
        <v>0</v>
      </c>
      <c r="G36" s="74">
        <v>0</v>
      </c>
      <c r="H36" s="75">
        <f t="shared" si="6"/>
        <v>0</v>
      </c>
      <c r="I36" s="73">
        <f t="shared" si="7"/>
        <v>0</v>
      </c>
      <c r="J36" s="76">
        <f t="shared" si="1"/>
        <v>0</v>
      </c>
      <c r="K36" s="153">
        <f>IF(Presupuesto!$D$6=Listas!$A$3,SUMIF(Presupuesto!D$11:D$53,Inversion!C36,Presupuesto!K$11:K$53),SUMIF(Presupuesto!D$11:D$53,Inversion!C36,Presupuesto!H$11:H$53))</f>
        <v>0</v>
      </c>
    </row>
    <row r="37" spans="1:11" ht="15.75" customHeight="1" thickBot="1" x14ac:dyDescent="0.3">
      <c r="A37" s="233" t="s">
        <v>271</v>
      </c>
      <c r="B37" s="141"/>
      <c r="C37" s="574" t="s">
        <v>352</v>
      </c>
      <c r="D37" s="575"/>
      <c r="E37" s="74">
        <v>0</v>
      </c>
      <c r="F37" s="75">
        <f t="shared" si="6"/>
        <v>0</v>
      </c>
      <c r="G37" s="74">
        <v>0</v>
      </c>
      <c r="H37" s="78">
        <f t="shared" si="6"/>
        <v>0</v>
      </c>
      <c r="I37" s="72">
        <f t="shared" si="7"/>
        <v>0</v>
      </c>
      <c r="J37" s="79">
        <f t="shared" si="1"/>
        <v>0</v>
      </c>
      <c r="K37" s="154">
        <f>IF(Presupuesto!$D$6=Listas!$A$3,SUMIF(Presupuesto!D$11:D$53,Inversion!C37,Presupuesto!K$11:K$53),SUMIF(Presupuesto!D$11:D$53,Inversion!C37,Presupuesto!H$11:H$53))</f>
        <v>0</v>
      </c>
    </row>
    <row r="38" spans="1:11" ht="15.75" thickBot="1" x14ac:dyDescent="0.3">
      <c r="A38" s="233" t="s">
        <v>271</v>
      </c>
      <c r="B38" s="140"/>
      <c r="C38" s="572" t="s">
        <v>353</v>
      </c>
      <c r="D38" s="573"/>
      <c r="E38" s="74">
        <v>0</v>
      </c>
      <c r="F38" s="75">
        <f>IFERROR(E38/E$8,0)</f>
        <v>0</v>
      </c>
      <c r="G38" s="74">
        <v>0</v>
      </c>
      <c r="H38" s="75">
        <f>IFERROR(G38/G$8,0)</f>
        <v>0</v>
      </c>
      <c r="I38" s="73">
        <f>E38+G38</f>
        <v>0</v>
      </c>
      <c r="J38" s="76">
        <f t="shared" si="1"/>
        <v>0</v>
      </c>
      <c r="K38" s="153">
        <f>IF(Presupuesto!$D$6=Listas!$A$3,SUMIF(Presupuesto!D$11:D$53,Inversion!C38,Presupuesto!K$11:K$53),SUMIF(Presupuesto!D$11:D$53,Inversion!C38,Presupuesto!H$11:H$53))</f>
        <v>0</v>
      </c>
    </row>
    <row r="39" spans="1:11" ht="15.75" customHeight="1" thickBot="1" x14ac:dyDescent="0.3">
      <c r="A39" s="233" t="s">
        <v>271</v>
      </c>
      <c r="B39" s="141"/>
      <c r="C39" s="574" t="s">
        <v>354</v>
      </c>
      <c r="D39" s="575"/>
      <c r="E39" s="74">
        <v>0</v>
      </c>
      <c r="F39" s="75">
        <f>IFERROR(E39/E$8,0)</f>
        <v>0</v>
      </c>
      <c r="G39" s="74">
        <v>0</v>
      </c>
      <c r="H39" s="78">
        <f>IFERROR(G39/G$8,0)</f>
        <v>0</v>
      </c>
      <c r="I39" s="72">
        <f>E39+G39</f>
        <v>0</v>
      </c>
      <c r="J39" s="79">
        <f t="shared" si="1"/>
        <v>0</v>
      </c>
      <c r="K39" s="154">
        <f>IF(Presupuesto!$D$6=Listas!$A$3,SUMIF(Presupuesto!D$11:D$53,Inversion!C39,Presupuesto!K$11:K$53),SUMIF(Presupuesto!D$11:D$53,Inversion!C39,Presupuesto!H$11:H$53))</f>
        <v>0</v>
      </c>
    </row>
    <row r="40" spans="1:11" ht="15.75" thickBot="1" x14ac:dyDescent="0.3">
      <c r="A40" s="233" t="s">
        <v>270</v>
      </c>
      <c r="B40" s="140"/>
      <c r="C40" s="572" t="s">
        <v>355</v>
      </c>
      <c r="D40" s="573"/>
      <c r="E40" s="74">
        <v>0</v>
      </c>
      <c r="F40" s="75">
        <f t="shared" si="6"/>
        <v>0</v>
      </c>
      <c r="G40" s="74">
        <v>0</v>
      </c>
      <c r="H40" s="75">
        <f t="shared" si="6"/>
        <v>0</v>
      </c>
      <c r="I40" s="73">
        <f t="shared" si="7"/>
        <v>0</v>
      </c>
      <c r="J40" s="76">
        <f t="shared" si="1"/>
        <v>0</v>
      </c>
      <c r="K40" s="153">
        <f>IF(Presupuesto!$D$6=Listas!$A$3,SUMIF(Presupuesto!D$11:D$53,Inversion!C40,Presupuesto!K$11:K$53),SUMIF(Presupuesto!D$11:D$53,Inversion!C40,Presupuesto!H$11:H$53))</f>
        <v>0</v>
      </c>
    </row>
    <row r="41" spans="1:11" ht="15.75" customHeight="1" thickBot="1" x14ac:dyDescent="0.3">
      <c r="A41" s="233" t="s">
        <v>270</v>
      </c>
      <c r="B41" s="141"/>
      <c r="C41" s="566" t="s">
        <v>509</v>
      </c>
      <c r="D41" s="567"/>
      <c r="E41" s="74">
        <v>0</v>
      </c>
      <c r="F41" s="75">
        <f t="shared" si="6"/>
        <v>0</v>
      </c>
      <c r="G41" s="74">
        <v>0</v>
      </c>
      <c r="H41" s="78">
        <f t="shared" si="6"/>
        <v>0</v>
      </c>
      <c r="I41" s="72">
        <f t="shared" si="7"/>
        <v>0</v>
      </c>
      <c r="J41" s="79">
        <f t="shared" si="1"/>
        <v>0</v>
      </c>
      <c r="K41" s="154">
        <f>IF(Presupuesto!$D$6=Listas!$A$3,SUMIF(Presupuesto!D$11:D$53,Inversion!C41,Presupuesto!K$11:K$53),SUMIF(Presupuesto!D$11:D$53,Inversion!C41,Presupuesto!H$11:H$53))</f>
        <v>0</v>
      </c>
    </row>
    <row r="42" spans="1:11" ht="15.75" thickBot="1" x14ac:dyDescent="0.3">
      <c r="A42" s="233" t="s">
        <v>270</v>
      </c>
      <c r="B42" s="155"/>
      <c r="C42" s="582" t="s">
        <v>510</v>
      </c>
      <c r="D42" s="583"/>
      <c r="E42" s="156">
        <v>0</v>
      </c>
      <c r="F42" s="157">
        <f>IFERROR(E42/E$8,0)</f>
        <v>0</v>
      </c>
      <c r="G42" s="156">
        <v>0</v>
      </c>
      <c r="H42" s="157">
        <f>IFERROR(G42/G$8,0)</f>
        <v>0</v>
      </c>
      <c r="I42" s="158">
        <f t="shared" si="7"/>
        <v>0</v>
      </c>
      <c r="J42" s="159">
        <f t="shared" si="1"/>
        <v>0</v>
      </c>
      <c r="K42" s="160">
        <f>IF(Presupuesto!$D$6=Listas!$A$3,SUMIF(Presupuesto!D$11:D$53,Inversion!C42,Presupuesto!K$11:K$53),SUMIF(Presupuesto!D$11:D$53,Inversion!C42,Presupuesto!H$11:H$53))</f>
        <v>0</v>
      </c>
    </row>
    <row r="43" spans="1:11" x14ac:dyDescent="0.25">
      <c r="A43" s="41"/>
      <c r="B43" s="27"/>
      <c r="C43" s="27"/>
      <c r="D43" s="27"/>
      <c r="E43" s="29"/>
      <c r="G43" s="29"/>
      <c r="I43" s="29"/>
      <c r="J43" s="29"/>
    </row>
    <row r="44" spans="1:11" x14ac:dyDescent="0.25">
      <c r="A44" s="41"/>
      <c r="B44" s="27"/>
      <c r="C44" s="27"/>
      <c r="D44" s="27"/>
      <c r="E44" s="29"/>
      <c r="G44" s="29"/>
      <c r="I44" s="29"/>
      <c r="J44" s="29"/>
    </row>
    <row r="45" spans="1:11" x14ac:dyDescent="0.25">
      <c r="A45" s="41"/>
      <c r="B45" s="27"/>
      <c r="C45" s="27"/>
      <c r="D45" s="27"/>
      <c r="E45" s="29"/>
      <c r="G45" s="29"/>
      <c r="I45" s="29"/>
      <c r="J45" s="29"/>
    </row>
    <row r="46" spans="1:11" x14ac:dyDescent="0.25">
      <c r="A46" s="41"/>
      <c r="B46" s="27"/>
      <c r="C46" s="27"/>
      <c r="D46" s="27"/>
      <c r="E46" s="29"/>
      <c r="G46" s="29"/>
      <c r="I46" s="29"/>
      <c r="J46" s="29"/>
    </row>
    <row r="47" spans="1:11" x14ac:dyDescent="0.25">
      <c r="A47" s="41"/>
      <c r="B47" s="27"/>
      <c r="C47" s="27"/>
      <c r="D47" s="27"/>
      <c r="E47" s="29"/>
      <c r="G47" s="29"/>
      <c r="I47" s="29"/>
      <c r="J47" s="29"/>
    </row>
    <row r="48" spans="1:11" x14ac:dyDescent="0.25">
      <c r="A48" s="41"/>
      <c r="B48" s="27"/>
      <c r="C48" s="27"/>
      <c r="D48" s="27"/>
      <c r="E48" s="29"/>
      <c r="G48" s="29"/>
      <c r="I48" s="29"/>
      <c r="J48" s="29"/>
    </row>
    <row r="49" spans="1:10" x14ac:dyDescent="0.25">
      <c r="A49" s="41"/>
      <c r="B49" s="27"/>
      <c r="C49" s="27"/>
      <c r="D49" s="27"/>
      <c r="E49" s="29"/>
      <c r="G49" s="29"/>
      <c r="I49" s="29"/>
      <c r="J49" s="29"/>
    </row>
    <row r="50" spans="1:10" x14ac:dyDescent="0.25">
      <c r="A50" s="41"/>
      <c r="B50" s="27"/>
      <c r="C50" s="27"/>
      <c r="D50" s="27"/>
      <c r="E50" s="29"/>
      <c r="G50" s="29"/>
      <c r="I50" s="29"/>
      <c r="J50" s="29"/>
    </row>
    <row r="51" spans="1:10" x14ac:dyDescent="0.25">
      <c r="A51" s="41"/>
      <c r="B51" s="27"/>
      <c r="C51" s="27"/>
      <c r="D51" s="27"/>
      <c r="E51" s="29"/>
    </row>
    <row r="52" spans="1:10" x14ac:dyDescent="0.25">
      <c r="A52" s="41"/>
      <c r="B52" s="27"/>
      <c r="C52" s="27"/>
      <c r="D52" s="27"/>
      <c r="E52" s="29"/>
    </row>
    <row r="53" spans="1:10" x14ac:dyDescent="0.25">
      <c r="A53" s="41"/>
      <c r="B53" s="27"/>
      <c r="C53" s="27"/>
      <c r="D53" s="27"/>
      <c r="E53" s="29"/>
    </row>
    <row r="54" spans="1:10" x14ac:dyDescent="0.25">
      <c r="A54" s="41"/>
      <c r="B54" s="27"/>
      <c r="C54" s="27"/>
      <c r="D54" s="27"/>
      <c r="E54" s="29"/>
    </row>
    <row r="55" spans="1:10" x14ac:dyDescent="0.25">
      <c r="A55" s="41"/>
      <c r="B55" s="27"/>
      <c r="C55" s="27"/>
      <c r="D55" s="27"/>
      <c r="E55" s="29"/>
    </row>
    <row r="56" spans="1:10" x14ac:dyDescent="0.25">
      <c r="A56" s="41"/>
      <c r="B56" s="27"/>
      <c r="C56" s="27"/>
      <c r="D56" s="27"/>
      <c r="E56" s="29"/>
    </row>
    <row r="57" spans="1:10" x14ac:dyDescent="0.25">
      <c r="A57" s="41"/>
      <c r="B57" s="27"/>
      <c r="C57" s="27"/>
      <c r="D57" s="27"/>
      <c r="E57" s="29"/>
    </row>
    <row r="58" spans="1:10" x14ac:dyDescent="0.25">
      <c r="A58" s="41"/>
      <c r="B58" s="27"/>
      <c r="C58" s="27"/>
      <c r="D58" s="27"/>
      <c r="E58" s="29"/>
    </row>
    <row r="59" spans="1:10" x14ac:dyDescent="0.25">
      <c r="A59" s="41"/>
      <c r="B59" s="27"/>
      <c r="C59" s="27"/>
      <c r="D59" s="27"/>
      <c r="E59" s="29"/>
    </row>
    <row r="60" spans="1:10" x14ac:dyDescent="0.25">
      <c r="A60" s="41"/>
      <c r="B60" s="27"/>
      <c r="C60" s="27"/>
      <c r="D60" s="27"/>
      <c r="E60" s="29"/>
    </row>
    <row r="61" spans="1:10" x14ac:dyDescent="0.25">
      <c r="A61" s="41"/>
      <c r="B61" s="27"/>
      <c r="C61" s="27"/>
      <c r="D61" s="27"/>
      <c r="E61" s="29"/>
    </row>
    <row r="62" spans="1:10" x14ac:dyDescent="0.25">
      <c r="A62" s="41"/>
      <c r="B62" s="27"/>
      <c r="C62" s="27"/>
      <c r="D62" s="27"/>
      <c r="E62" s="29"/>
    </row>
    <row r="63" spans="1:10" x14ac:dyDescent="0.25">
      <c r="A63" s="41"/>
      <c r="B63" s="27"/>
      <c r="C63" s="27"/>
      <c r="D63" s="27"/>
      <c r="E63" s="29"/>
    </row>
    <row r="64" spans="1:10" x14ac:dyDescent="0.25">
      <c r="A64" s="41"/>
      <c r="B64" s="27"/>
      <c r="C64" s="27"/>
      <c r="D64" s="27"/>
      <c r="E64" s="29"/>
    </row>
    <row r="65" spans="1:5" x14ac:dyDescent="0.25">
      <c r="A65" s="41"/>
      <c r="B65" s="27"/>
      <c r="C65" s="27"/>
      <c r="D65" s="27"/>
      <c r="E65" s="29"/>
    </row>
    <row r="66" spans="1:5" x14ac:dyDescent="0.25">
      <c r="A66" s="41"/>
      <c r="B66" s="27"/>
      <c r="C66" s="27"/>
      <c r="D66" s="27"/>
      <c r="E66" s="29"/>
    </row>
    <row r="67" spans="1:5" x14ac:dyDescent="0.25">
      <c r="A67" s="41"/>
      <c r="B67" s="27"/>
      <c r="C67" s="27"/>
      <c r="D67" s="27"/>
      <c r="E67" s="29"/>
    </row>
    <row r="68" spans="1:5" x14ac:dyDescent="0.25">
      <c r="A68" s="41"/>
      <c r="B68" s="27"/>
      <c r="C68" s="27"/>
      <c r="D68" s="27"/>
      <c r="E68" s="29"/>
    </row>
    <row r="69" spans="1:5" x14ac:dyDescent="0.25">
      <c r="A69" s="41"/>
      <c r="B69" s="27"/>
      <c r="C69" s="27"/>
      <c r="D69" s="27"/>
      <c r="E69" s="29"/>
    </row>
    <row r="70" spans="1:5" x14ac:dyDescent="0.25">
      <c r="A70" s="41"/>
      <c r="B70" s="27"/>
      <c r="C70" s="27"/>
      <c r="D70" s="27"/>
      <c r="E70" s="29"/>
    </row>
    <row r="71" spans="1:5" x14ac:dyDescent="0.25">
      <c r="A71" s="41"/>
      <c r="B71" s="27"/>
      <c r="C71" s="27"/>
      <c r="D71" s="27"/>
      <c r="E71" s="29"/>
    </row>
    <row r="72" spans="1:5" x14ac:dyDescent="0.25">
      <c r="A72" s="41"/>
      <c r="B72" s="27"/>
      <c r="C72" s="27"/>
      <c r="D72" s="27"/>
      <c r="E72" s="29"/>
    </row>
    <row r="73" spans="1:5" x14ac:dyDescent="0.25">
      <c r="A73" s="41"/>
      <c r="B73" s="27"/>
      <c r="C73" s="27"/>
      <c r="D73" s="27"/>
      <c r="E73" s="29"/>
    </row>
    <row r="74" spans="1:5" x14ac:dyDescent="0.25">
      <c r="A74" s="41"/>
      <c r="B74" s="27"/>
      <c r="C74" s="27"/>
      <c r="D74" s="27"/>
      <c r="E74" s="29"/>
    </row>
    <row r="75" spans="1:5" x14ac:dyDescent="0.25">
      <c r="A75" s="41"/>
      <c r="B75" s="27"/>
      <c r="C75" s="27"/>
      <c r="D75" s="27"/>
      <c r="E75" s="29"/>
    </row>
    <row r="76" spans="1:5" x14ac:dyDescent="0.25">
      <c r="A76" s="41"/>
      <c r="B76" s="27"/>
      <c r="C76" s="27"/>
      <c r="D76" s="27"/>
      <c r="E76" s="29"/>
    </row>
    <row r="77" spans="1:5" x14ac:dyDescent="0.25">
      <c r="A77" s="41"/>
      <c r="B77" s="27"/>
      <c r="C77" s="27"/>
      <c r="D77" s="27"/>
      <c r="E77" s="29"/>
    </row>
    <row r="78" spans="1:5" x14ac:dyDescent="0.25">
      <c r="A78" s="41"/>
      <c r="B78" s="27"/>
      <c r="C78" s="27"/>
      <c r="D78" s="27"/>
      <c r="E78" s="29"/>
    </row>
    <row r="79" spans="1:5" x14ac:dyDescent="0.25">
      <c r="A79" s="41"/>
      <c r="B79" s="27"/>
      <c r="C79" s="27"/>
      <c r="D79" s="27"/>
      <c r="E79" s="29"/>
    </row>
    <row r="80" spans="1:5" x14ac:dyDescent="0.25">
      <c r="A80" s="41"/>
      <c r="B80" s="27"/>
      <c r="C80" s="27"/>
      <c r="D80" s="27"/>
      <c r="E80" s="29"/>
    </row>
    <row r="81" spans="1:5" x14ac:dyDescent="0.25">
      <c r="A81" s="41"/>
      <c r="B81" s="27"/>
      <c r="C81" s="27"/>
      <c r="D81" s="27"/>
      <c r="E81" s="29"/>
    </row>
    <row r="82" spans="1:5" x14ac:dyDescent="0.25">
      <c r="A82" s="41"/>
      <c r="B82" s="27"/>
      <c r="C82" s="27"/>
      <c r="D82" s="27"/>
      <c r="E82" s="29"/>
    </row>
    <row r="83" spans="1:5" x14ac:dyDescent="0.25">
      <c r="A83" s="41"/>
      <c r="B83" s="27"/>
      <c r="C83" s="27"/>
      <c r="D83" s="27"/>
      <c r="E83" s="29"/>
    </row>
    <row r="84" spans="1:5" x14ac:dyDescent="0.25">
      <c r="A84" s="41"/>
      <c r="B84" s="27"/>
      <c r="C84" s="27"/>
      <c r="D84" s="27"/>
      <c r="E84" s="29"/>
    </row>
    <row r="85" spans="1:5" x14ac:dyDescent="0.25">
      <c r="A85" s="41"/>
      <c r="B85" s="27"/>
      <c r="C85" s="27"/>
      <c r="D85" s="27"/>
      <c r="E85" s="29"/>
    </row>
    <row r="86" spans="1:5" x14ac:dyDescent="0.25">
      <c r="A86" s="41"/>
      <c r="B86" s="27"/>
      <c r="C86" s="27"/>
      <c r="D86" s="27"/>
      <c r="E86" s="29"/>
    </row>
    <row r="87" spans="1:5" x14ac:dyDescent="0.25">
      <c r="A87" s="41"/>
      <c r="B87" s="27"/>
      <c r="C87" s="27"/>
      <c r="D87" s="27"/>
      <c r="E87" s="29"/>
    </row>
    <row r="88" spans="1:5" x14ac:dyDescent="0.25">
      <c r="A88" s="41"/>
      <c r="B88" s="27"/>
      <c r="C88" s="27"/>
      <c r="D88" s="27"/>
      <c r="E88" s="29"/>
    </row>
    <row r="89" spans="1:5" x14ac:dyDescent="0.25">
      <c r="A89" s="41"/>
      <c r="B89" s="27"/>
      <c r="C89" s="27"/>
      <c r="D89" s="27"/>
      <c r="E89" s="29"/>
    </row>
    <row r="90" spans="1:5" x14ac:dyDescent="0.25">
      <c r="A90" s="41"/>
      <c r="B90" s="27"/>
      <c r="C90" s="27"/>
      <c r="D90" s="27"/>
      <c r="E90" s="29"/>
    </row>
    <row r="91" spans="1:5" x14ac:dyDescent="0.25">
      <c r="A91" s="41"/>
      <c r="B91" s="27"/>
      <c r="C91" s="27"/>
      <c r="D91" s="27"/>
      <c r="E91" s="29"/>
    </row>
    <row r="92" spans="1:5" x14ac:dyDescent="0.25">
      <c r="A92" s="41"/>
      <c r="B92" s="27"/>
      <c r="C92" s="27"/>
      <c r="D92" s="27"/>
      <c r="E92" s="29"/>
    </row>
    <row r="93" spans="1:5" x14ac:dyDescent="0.25">
      <c r="A93" s="41"/>
      <c r="B93" s="27"/>
      <c r="C93" s="27"/>
      <c r="D93" s="27"/>
      <c r="E93" s="29"/>
    </row>
    <row r="94" spans="1:5" x14ac:dyDescent="0.25">
      <c r="A94" s="41"/>
      <c r="B94" s="27"/>
      <c r="C94" s="27"/>
      <c r="D94" s="27"/>
      <c r="E94" s="29"/>
    </row>
    <row r="95" spans="1:5" x14ac:dyDescent="0.25">
      <c r="A95" s="41"/>
      <c r="B95" s="27"/>
      <c r="C95" s="27"/>
      <c r="D95" s="27"/>
      <c r="E95" s="29"/>
    </row>
    <row r="96" spans="1:5" x14ac:dyDescent="0.25">
      <c r="A96" s="41"/>
      <c r="B96" s="27"/>
      <c r="C96" s="27"/>
      <c r="D96" s="27"/>
      <c r="E96" s="29"/>
    </row>
    <row r="97" spans="1:5" x14ac:dyDescent="0.25">
      <c r="A97" s="41"/>
      <c r="B97" s="27"/>
      <c r="C97" s="27"/>
      <c r="D97" s="27"/>
      <c r="E97" s="29"/>
    </row>
  </sheetData>
  <sheetProtection algorithmName="SHA-512" hashValue="7dUAN/ZXx+atmFg7Hhw0OpULLzZtgk9njQzXyyQXsJiskYrzz4UAWd9F7OHh1i0DGOMlkcVNmjvVjmnr45KlfQ==" saltValue="P39rOHjYbGyx4TkO3E1SvA==" spinCount="100000" sheet="1" autoFilter="0"/>
  <autoFilter ref="A6:C6" xr:uid="{00000000-0009-0000-0000-000002000000}"/>
  <mergeCells count="39">
    <mergeCell ref="C36:D36"/>
    <mergeCell ref="C37:D37"/>
    <mergeCell ref="C40:D40"/>
    <mergeCell ref="C41:D41"/>
    <mergeCell ref="C42:D42"/>
    <mergeCell ref="C38:D38"/>
    <mergeCell ref="C39:D39"/>
    <mergeCell ref="C32:D32"/>
    <mergeCell ref="C33:D33"/>
    <mergeCell ref="C34:D34"/>
    <mergeCell ref="C35:D35"/>
    <mergeCell ref="C10:D10"/>
    <mergeCell ref="C18:D18"/>
    <mergeCell ref="C11:D11"/>
    <mergeCell ref="C12:D12"/>
    <mergeCell ref="C13:D13"/>
    <mergeCell ref="C14:D14"/>
    <mergeCell ref="C15:D15"/>
    <mergeCell ref="C30:D30"/>
    <mergeCell ref="C25:D25"/>
    <mergeCell ref="C26:D26"/>
    <mergeCell ref="C27:D27"/>
    <mergeCell ref="C24:D24"/>
    <mergeCell ref="B1:G1"/>
    <mergeCell ref="I1:K1"/>
    <mergeCell ref="C29:D29"/>
    <mergeCell ref="C22:D22"/>
    <mergeCell ref="C20:D20"/>
    <mergeCell ref="C16:D16"/>
    <mergeCell ref="C23:D23"/>
    <mergeCell ref="C28:D28"/>
    <mergeCell ref="C17:D17"/>
    <mergeCell ref="C19:D19"/>
    <mergeCell ref="C4:D4"/>
    <mergeCell ref="E7:F7"/>
    <mergeCell ref="G7:H7"/>
    <mergeCell ref="B8:D8"/>
    <mergeCell ref="C2:K2"/>
    <mergeCell ref="C3:K3"/>
  </mergeCells>
  <pageMargins left="0.35433070866141736" right="0.15748031496062992" top="1.1417322834645669" bottom="0.78740157480314965" header="0.31496062992125984" footer="0.31496062992125984"/>
  <pageSetup paperSize="9" scale="65" fitToHeight="0" orientation="portrait" r:id="rId1"/>
  <headerFooter scaleWithDoc="0">
    <oddHeader>&amp;L&amp;G</oddHeader>
    <oddFooter>&amp;L&amp;"Eras Demi ITC,Normal"&amp;8&amp;G&amp;R&amp;8&amp;P/&amp;N</oddFooter>
  </headerFooter>
  <ignoredErrors>
    <ignoredError sqref="I10:I42" 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C00000"/>
    <pageSetUpPr fitToPage="1"/>
  </sheetPr>
  <dimension ref="A1:J90"/>
  <sheetViews>
    <sheetView topLeftCell="B1" zoomScaleNormal="100" zoomScaleSheetLayoutView="110" workbookViewId="0">
      <selection activeCell="I30" sqref="I30"/>
    </sheetView>
  </sheetViews>
  <sheetFormatPr baseColWidth="10" defaultRowHeight="15" x14ac:dyDescent="0.25"/>
  <cols>
    <col min="1" max="1" width="7.28515625" style="261" hidden="1" customWidth="1"/>
    <col min="2" max="2" width="7.5703125" style="31" customWidth="1"/>
    <col min="3" max="3" width="24.5703125" style="32" customWidth="1"/>
    <col min="4" max="4" width="34.42578125" style="33" customWidth="1"/>
    <col min="5" max="5" width="21.140625" style="34" customWidth="1"/>
    <col min="6" max="6" width="14.85546875" style="30" customWidth="1"/>
    <col min="7" max="7" width="16.42578125" style="34" customWidth="1"/>
    <col min="8" max="8" width="16.42578125" style="30" customWidth="1"/>
    <col min="9" max="16384" width="11.42578125" style="27"/>
  </cols>
  <sheetData>
    <row r="1" spans="1:10" ht="24.75" thickTop="1" thickBot="1" x14ac:dyDescent="0.4">
      <c r="A1" s="256"/>
      <c r="B1" s="599" t="str">
        <f>"PLAN FINANCIACION PROYECTOS "&amp;LEFT(Baremo!C8,8)</f>
        <v xml:space="preserve">PLAN FINANCIACION PROYECTOS Linea 1 </v>
      </c>
      <c r="C1" s="600"/>
      <c r="D1" s="600"/>
      <c r="E1" s="600"/>
      <c r="F1" s="229"/>
      <c r="G1" s="606" t="str">
        <f>Baremo!J1</f>
        <v xml:space="preserve">  GDR: JA07  Convocatoria: 2020</v>
      </c>
      <c r="H1" s="607"/>
    </row>
    <row r="2" spans="1:10" ht="16.5" thickTop="1" thickBot="1" x14ac:dyDescent="0.3">
      <c r="A2" s="256"/>
      <c r="B2" s="263" t="s">
        <v>4</v>
      </c>
      <c r="C2" s="608" t="str">
        <f>IF(Baremo!C2:I2=0,"",Baremo!C2:I2)</f>
        <v/>
      </c>
      <c r="D2" s="608"/>
      <c r="E2" s="608"/>
      <c r="F2" s="608"/>
      <c r="G2" s="608"/>
      <c r="H2" s="608"/>
    </row>
    <row r="3" spans="1:10" ht="16.5" thickTop="1" thickBot="1" x14ac:dyDescent="0.3">
      <c r="A3" s="256"/>
      <c r="B3" s="44" t="s">
        <v>3</v>
      </c>
      <c r="C3" s="561" t="str">
        <f>IF(Baremo!C3:I3=0,"",Baremo!C3:I3)</f>
        <v/>
      </c>
      <c r="D3" s="561"/>
      <c r="E3" s="561"/>
      <c r="F3" s="561"/>
      <c r="G3" s="561"/>
      <c r="H3" s="561"/>
    </row>
    <row r="4" spans="1:10" ht="16.5" thickTop="1" thickBot="1" x14ac:dyDescent="0.3">
      <c r="A4" s="256"/>
      <c r="B4" s="44" t="s">
        <v>14</v>
      </c>
      <c r="C4" s="561" t="str">
        <f>IF(Baremo!C4:I4=0,"",Baremo!C4:I4)</f>
        <v/>
      </c>
      <c r="D4" s="561"/>
      <c r="E4" s="59"/>
      <c r="F4" s="60"/>
      <c r="G4" s="59"/>
      <c r="H4" s="60"/>
    </row>
    <row r="5" spans="1:10" ht="16.5" thickTop="1" thickBot="1" x14ac:dyDescent="0.3">
      <c r="A5" s="256"/>
      <c r="B5" s="44" t="s">
        <v>45</v>
      </c>
      <c r="C5" s="63">
        <f>IF(Baremo!C5:I5=0,"",Baremo!C5:I5)</f>
        <v>44124</v>
      </c>
      <c r="D5" s="86"/>
      <c r="E5" s="61" t="str">
        <f>IF(E8&lt;&gt;Inversion!I8,Listas!A46,"")</f>
        <v/>
      </c>
      <c r="F5" s="57"/>
      <c r="G5" s="62" t="str">
        <f>IF(E8&lt;&gt;Inversion!I8,E8-Inversion!I8,"")</f>
        <v/>
      </c>
      <c r="H5" s="57"/>
    </row>
    <row r="6" spans="1:10" ht="12.75" customHeight="1" thickTop="1" thickBot="1" x14ac:dyDescent="0.3">
      <c r="A6" s="257" t="s">
        <v>228</v>
      </c>
      <c r="B6" s="264"/>
      <c r="C6" s="262"/>
      <c r="D6" s="262"/>
      <c r="E6" s="262"/>
      <c r="F6" s="262"/>
      <c r="G6" s="262"/>
      <c r="H6" s="265"/>
    </row>
    <row r="7" spans="1:10" ht="16.5" thickBot="1" x14ac:dyDescent="0.3">
      <c r="A7" s="258" t="s">
        <v>289</v>
      </c>
      <c r="B7" s="489" t="s">
        <v>297</v>
      </c>
      <c r="C7" s="490"/>
      <c r="D7" s="490"/>
      <c r="E7" s="491">
        <f>YEAR(Baremo!C5)</f>
        <v>2020</v>
      </c>
      <c r="F7" s="491"/>
      <c r="G7" s="491"/>
      <c r="H7" s="492"/>
    </row>
    <row r="8" spans="1:10" s="28" customFormat="1" ht="15.75" thickBot="1" x14ac:dyDescent="0.3">
      <c r="A8" s="232" t="s">
        <v>304</v>
      </c>
      <c r="B8" s="604" t="s">
        <v>275</v>
      </c>
      <c r="C8" s="605"/>
      <c r="D8" s="605"/>
      <c r="E8" s="493">
        <f>E9+E17+E28</f>
        <v>0</v>
      </c>
      <c r="F8" s="601"/>
      <c r="G8" s="602"/>
      <c r="H8" s="603"/>
      <c r="I8" s="27"/>
      <c r="J8" s="27"/>
    </row>
    <row r="9" spans="1:10" ht="15.75" thickBot="1" x14ac:dyDescent="0.3">
      <c r="A9" s="258" t="s">
        <v>304</v>
      </c>
      <c r="B9" s="594" t="s">
        <v>276</v>
      </c>
      <c r="C9" s="595"/>
      <c r="D9" s="595"/>
      <c r="E9" s="81">
        <f>SUM(E10:E16)</f>
        <v>0</v>
      </c>
      <c r="F9" s="596" t="s">
        <v>500</v>
      </c>
      <c r="G9" s="597"/>
      <c r="H9" s="598"/>
    </row>
    <row r="10" spans="1:10" ht="15.75" thickBot="1" x14ac:dyDescent="0.3">
      <c r="A10" s="259" t="s">
        <v>304</v>
      </c>
      <c r="B10" s="140"/>
      <c r="C10" s="572" t="s">
        <v>277</v>
      </c>
      <c r="D10" s="573"/>
      <c r="E10" s="80">
        <v>0</v>
      </c>
      <c r="F10" s="588"/>
      <c r="G10" s="589"/>
      <c r="H10" s="590"/>
    </row>
    <row r="11" spans="1:10" ht="15.75" thickBot="1" x14ac:dyDescent="0.3">
      <c r="A11" s="259" t="s">
        <v>304</v>
      </c>
      <c r="B11" s="141"/>
      <c r="C11" s="574" t="s">
        <v>279</v>
      </c>
      <c r="D11" s="575"/>
      <c r="E11" s="77">
        <v>0</v>
      </c>
      <c r="F11" s="588"/>
      <c r="G11" s="589"/>
      <c r="H11" s="590"/>
    </row>
    <row r="12" spans="1:10" ht="15.75" thickBot="1" x14ac:dyDescent="0.3">
      <c r="A12" s="259" t="s">
        <v>304</v>
      </c>
      <c r="B12" s="140"/>
      <c r="C12" s="572" t="s">
        <v>278</v>
      </c>
      <c r="D12" s="573"/>
      <c r="E12" s="80">
        <v>0</v>
      </c>
      <c r="F12" s="588"/>
      <c r="G12" s="589"/>
      <c r="H12" s="590"/>
    </row>
    <row r="13" spans="1:10" ht="15.75" thickBot="1" x14ac:dyDescent="0.3">
      <c r="A13" s="259" t="s">
        <v>304</v>
      </c>
      <c r="B13" s="141"/>
      <c r="C13" s="574" t="s">
        <v>280</v>
      </c>
      <c r="D13" s="575"/>
      <c r="E13" s="77">
        <v>0</v>
      </c>
      <c r="F13" s="588"/>
      <c r="G13" s="589"/>
      <c r="H13" s="590"/>
    </row>
    <row r="14" spans="1:10" ht="15.75" thickBot="1" x14ac:dyDescent="0.3">
      <c r="A14" s="259" t="s">
        <v>304</v>
      </c>
      <c r="B14" s="140"/>
      <c r="C14" s="586" t="s">
        <v>423</v>
      </c>
      <c r="D14" s="587"/>
      <c r="E14" s="80">
        <v>0</v>
      </c>
      <c r="F14" s="588"/>
      <c r="G14" s="589"/>
      <c r="H14" s="590"/>
    </row>
    <row r="15" spans="1:10" ht="15.75" thickBot="1" x14ac:dyDescent="0.3">
      <c r="A15" s="259" t="s">
        <v>304</v>
      </c>
      <c r="B15" s="141"/>
      <c r="C15" s="586" t="s">
        <v>424</v>
      </c>
      <c r="D15" s="587"/>
      <c r="E15" s="77">
        <v>0</v>
      </c>
      <c r="F15" s="588"/>
      <c r="G15" s="589"/>
      <c r="H15" s="590"/>
    </row>
    <row r="16" spans="1:10" ht="15.75" thickBot="1" x14ac:dyDescent="0.3">
      <c r="A16" s="259" t="s">
        <v>304</v>
      </c>
      <c r="B16" s="140"/>
      <c r="C16" s="586" t="s">
        <v>424</v>
      </c>
      <c r="D16" s="587"/>
      <c r="E16" s="80">
        <v>0</v>
      </c>
      <c r="F16" s="588"/>
      <c r="G16" s="589"/>
      <c r="H16" s="590"/>
    </row>
    <row r="17" spans="1:10" ht="15.75" thickBot="1" x14ac:dyDescent="0.3">
      <c r="A17" s="258" t="s">
        <v>304</v>
      </c>
      <c r="B17" s="594" t="s">
        <v>281</v>
      </c>
      <c r="C17" s="595"/>
      <c r="D17" s="595"/>
      <c r="E17" s="81">
        <f>SUM(E19:E27)</f>
        <v>0</v>
      </c>
      <c r="F17" s="596" t="s">
        <v>502</v>
      </c>
      <c r="G17" s="597"/>
      <c r="H17" s="598"/>
    </row>
    <row r="18" spans="1:10" s="28" customFormat="1" ht="15.75" customHeight="1" thickBot="1" x14ac:dyDescent="0.3">
      <c r="A18" s="232"/>
      <c r="B18" s="142"/>
      <c r="C18" s="122"/>
      <c r="D18" s="122"/>
      <c r="E18" s="82" t="s">
        <v>286</v>
      </c>
      <c r="F18" s="83" t="s">
        <v>287</v>
      </c>
      <c r="G18" s="84" t="s">
        <v>288</v>
      </c>
      <c r="H18" s="143" t="s">
        <v>296</v>
      </c>
      <c r="I18" s="27"/>
      <c r="J18" s="27"/>
    </row>
    <row r="19" spans="1:10" ht="15.75" thickBot="1" x14ac:dyDescent="0.3">
      <c r="A19" s="259" t="s">
        <v>304</v>
      </c>
      <c r="B19" s="140"/>
      <c r="C19" s="572" t="s">
        <v>301</v>
      </c>
      <c r="D19" s="573"/>
      <c r="E19" s="80">
        <v>0</v>
      </c>
      <c r="F19" s="114">
        <v>0</v>
      </c>
      <c r="G19" s="80">
        <v>0</v>
      </c>
      <c r="H19" s="144">
        <v>0</v>
      </c>
    </row>
    <row r="20" spans="1:10" ht="15.75" thickBot="1" x14ac:dyDescent="0.3">
      <c r="A20" s="259" t="s">
        <v>304</v>
      </c>
      <c r="B20" s="141"/>
      <c r="C20" s="574" t="s">
        <v>282</v>
      </c>
      <c r="D20" s="575"/>
      <c r="E20" s="77">
        <v>0</v>
      </c>
      <c r="F20" s="115">
        <v>0</v>
      </c>
      <c r="G20" s="77">
        <v>0</v>
      </c>
      <c r="H20" s="145">
        <v>0</v>
      </c>
    </row>
    <row r="21" spans="1:10" ht="15.75" thickBot="1" x14ac:dyDescent="0.3">
      <c r="A21" s="259" t="s">
        <v>304</v>
      </c>
      <c r="B21" s="140"/>
      <c r="C21" s="572" t="s">
        <v>305</v>
      </c>
      <c r="D21" s="573"/>
      <c r="E21" s="80">
        <v>0</v>
      </c>
      <c r="F21" s="114">
        <v>0</v>
      </c>
      <c r="G21" s="80">
        <v>0</v>
      </c>
      <c r="H21" s="144">
        <v>0</v>
      </c>
    </row>
    <row r="22" spans="1:10" ht="15.75" thickBot="1" x14ac:dyDescent="0.3">
      <c r="A22" s="259" t="s">
        <v>304</v>
      </c>
      <c r="B22" s="141"/>
      <c r="C22" s="574" t="s">
        <v>284</v>
      </c>
      <c r="D22" s="575"/>
      <c r="E22" s="77">
        <v>0</v>
      </c>
      <c r="F22" s="115">
        <v>0</v>
      </c>
      <c r="G22" s="77">
        <v>0</v>
      </c>
      <c r="H22" s="145">
        <v>0</v>
      </c>
    </row>
    <row r="23" spans="1:10" ht="15.75" thickBot="1" x14ac:dyDescent="0.3">
      <c r="A23" s="259" t="s">
        <v>304</v>
      </c>
      <c r="B23" s="140"/>
      <c r="C23" s="572" t="s">
        <v>283</v>
      </c>
      <c r="D23" s="573"/>
      <c r="E23" s="80">
        <v>0</v>
      </c>
      <c r="F23" s="114">
        <v>0</v>
      </c>
      <c r="G23" s="80">
        <v>0</v>
      </c>
      <c r="H23" s="144">
        <v>0</v>
      </c>
    </row>
    <row r="24" spans="1:10" ht="15.75" thickBot="1" x14ac:dyDescent="0.3">
      <c r="A24" s="259" t="s">
        <v>304</v>
      </c>
      <c r="B24" s="141"/>
      <c r="C24" s="574" t="s">
        <v>285</v>
      </c>
      <c r="D24" s="575"/>
      <c r="E24" s="77">
        <v>0</v>
      </c>
      <c r="F24" s="115">
        <v>0</v>
      </c>
      <c r="G24" s="77">
        <v>0</v>
      </c>
      <c r="H24" s="145">
        <v>0</v>
      </c>
    </row>
    <row r="25" spans="1:10" ht="15.75" thickBot="1" x14ac:dyDescent="0.3">
      <c r="A25" s="259" t="s">
        <v>304</v>
      </c>
      <c r="B25" s="140"/>
      <c r="C25" s="586" t="s">
        <v>425</v>
      </c>
      <c r="D25" s="587"/>
      <c r="E25" s="80">
        <v>0</v>
      </c>
      <c r="F25" s="114">
        <v>0</v>
      </c>
      <c r="G25" s="80">
        <v>0</v>
      </c>
      <c r="H25" s="144">
        <v>0</v>
      </c>
    </row>
    <row r="26" spans="1:10" ht="15.75" thickBot="1" x14ac:dyDescent="0.3">
      <c r="A26" s="259" t="s">
        <v>304</v>
      </c>
      <c r="B26" s="141"/>
      <c r="C26" s="586" t="s">
        <v>426</v>
      </c>
      <c r="D26" s="587"/>
      <c r="E26" s="77">
        <v>0</v>
      </c>
      <c r="F26" s="115">
        <v>0</v>
      </c>
      <c r="G26" s="77">
        <v>0</v>
      </c>
      <c r="H26" s="145">
        <v>0</v>
      </c>
    </row>
    <row r="27" spans="1:10" ht="15.75" thickBot="1" x14ac:dyDescent="0.3">
      <c r="A27" s="259" t="s">
        <v>304</v>
      </c>
      <c r="B27" s="140"/>
      <c r="C27" s="586" t="s">
        <v>427</v>
      </c>
      <c r="D27" s="587"/>
      <c r="E27" s="80">
        <v>0</v>
      </c>
      <c r="F27" s="114">
        <v>0</v>
      </c>
      <c r="G27" s="80">
        <v>0</v>
      </c>
      <c r="H27" s="144">
        <v>0</v>
      </c>
    </row>
    <row r="28" spans="1:10" ht="15.75" thickBot="1" x14ac:dyDescent="0.3">
      <c r="A28" s="258" t="s">
        <v>304</v>
      </c>
      <c r="B28" s="594" t="s">
        <v>290</v>
      </c>
      <c r="C28" s="595"/>
      <c r="D28" s="595"/>
      <c r="E28" s="81">
        <f>SUM(E29:E36)</f>
        <v>0</v>
      </c>
      <c r="F28" s="596" t="s">
        <v>500</v>
      </c>
      <c r="G28" s="597"/>
      <c r="H28" s="598"/>
    </row>
    <row r="29" spans="1:10" ht="15.75" thickBot="1" x14ac:dyDescent="0.3">
      <c r="A29" s="259" t="s">
        <v>304</v>
      </c>
      <c r="B29" s="140"/>
      <c r="C29" s="572" t="s">
        <v>385</v>
      </c>
      <c r="D29" s="573"/>
      <c r="E29" s="80">
        <v>0</v>
      </c>
      <c r="F29" s="588"/>
      <c r="G29" s="589"/>
      <c r="H29" s="590"/>
    </row>
    <row r="30" spans="1:10" ht="15.75" thickBot="1" x14ac:dyDescent="0.3">
      <c r="A30" s="259" t="s">
        <v>304</v>
      </c>
      <c r="B30" s="141"/>
      <c r="C30" s="574" t="s">
        <v>384</v>
      </c>
      <c r="D30" s="575"/>
      <c r="E30" s="77">
        <v>0</v>
      </c>
      <c r="F30" s="588"/>
      <c r="G30" s="589"/>
      <c r="H30" s="590"/>
    </row>
    <row r="31" spans="1:10" ht="15.75" thickBot="1" x14ac:dyDescent="0.3">
      <c r="A31" s="259" t="s">
        <v>304</v>
      </c>
      <c r="B31" s="140"/>
      <c r="C31" s="572" t="s">
        <v>383</v>
      </c>
      <c r="D31" s="573"/>
      <c r="E31" s="80">
        <v>0</v>
      </c>
      <c r="F31" s="588"/>
      <c r="G31" s="589"/>
      <c r="H31" s="590"/>
    </row>
    <row r="32" spans="1:10" ht="15.75" thickBot="1" x14ac:dyDescent="0.3">
      <c r="A32" s="259" t="s">
        <v>304</v>
      </c>
      <c r="B32" s="141"/>
      <c r="C32" s="574" t="s">
        <v>291</v>
      </c>
      <c r="D32" s="575"/>
      <c r="E32" s="77">
        <v>0</v>
      </c>
      <c r="F32" s="588"/>
      <c r="G32" s="589"/>
      <c r="H32" s="590"/>
    </row>
    <row r="33" spans="1:8" ht="15.75" thickBot="1" x14ac:dyDescent="0.3">
      <c r="A33" s="259" t="s">
        <v>304</v>
      </c>
      <c r="B33" s="140"/>
      <c r="C33" s="572" t="s">
        <v>292</v>
      </c>
      <c r="D33" s="573"/>
      <c r="E33" s="80">
        <v>0</v>
      </c>
      <c r="F33" s="588"/>
      <c r="G33" s="589"/>
      <c r="H33" s="590"/>
    </row>
    <row r="34" spans="1:8" ht="15.75" thickBot="1" x14ac:dyDescent="0.3">
      <c r="A34" s="259" t="s">
        <v>304</v>
      </c>
      <c r="B34" s="141"/>
      <c r="C34" s="586" t="s">
        <v>428</v>
      </c>
      <c r="D34" s="587"/>
      <c r="E34" s="77">
        <v>0</v>
      </c>
      <c r="F34" s="588"/>
      <c r="G34" s="589"/>
      <c r="H34" s="590"/>
    </row>
    <row r="35" spans="1:8" ht="15.75" thickBot="1" x14ac:dyDescent="0.3">
      <c r="A35" s="259" t="s">
        <v>304</v>
      </c>
      <c r="B35" s="140"/>
      <c r="C35" s="586" t="s">
        <v>429</v>
      </c>
      <c r="D35" s="587"/>
      <c r="E35" s="80">
        <v>0</v>
      </c>
      <c r="F35" s="588"/>
      <c r="G35" s="589"/>
      <c r="H35" s="590"/>
    </row>
    <row r="36" spans="1:8" ht="15.75" thickBot="1" x14ac:dyDescent="0.3">
      <c r="A36" s="259" t="s">
        <v>304</v>
      </c>
      <c r="B36" s="146"/>
      <c r="C36" s="584" t="s">
        <v>430</v>
      </c>
      <c r="D36" s="585"/>
      <c r="E36" s="147">
        <v>0</v>
      </c>
      <c r="F36" s="591"/>
      <c r="G36" s="592"/>
      <c r="H36" s="593"/>
    </row>
    <row r="37" spans="1:8" x14ac:dyDescent="0.25">
      <c r="A37" s="260"/>
      <c r="B37" s="27"/>
      <c r="C37" s="27"/>
      <c r="D37" s="27"/>
      <c r="E37" s="29"/>
      <c r="G37" s="29"/>
    </row>
    <row r="38" spans="1:8" x14ac:dyDescent="0.25">
      <c r="A38" s="260"/>
      <c r="B38" s="27"/>
      <c r="C38" s="27"/>
      <c r="D38" s="27"/>
      <c r="E38" s="29"/>
      <c r="G38" s="29"/>
    </row>
    <row r="39" spans="1:8" x14ac:dyDescent="0.25">
      <c r="A39" s="260"/>
      <c r="B39" s="27"/>
      <c r="C39" s="27"/>
      <c r="D39" s="27"/>
      <c r="E39" s="29"/>
      <c r="G39" s="29"/>
    </row>
    <row r="40" spans="1:8" x14ac:dyDescent="0.25">
      <c r="A40" s="260"/>
      <c r="B40" s="27"/>
      <c r="C40" s="27"/>
      <c r="D40" s="27"/>
      <c r="E40" s="29"/>
      <c r="G40" s="29"/>
    </row>
    <row r="41" spans="1:8" x14ac:dyDescent="0.25">
      <c r="A41" s="260"/>
      <c r="B41" s="27"/>
      <c r="C41" s="27"/>
      <c r="D41" s="27"/>
      <c r="E41" s="29"/>
      <c r="G41" s="29"/>
    </row>
    <row r="42" spans="1:8" x14ac:dyDescent="0.25">
      <c r="A42" s="260"/>
      <c r="B42" s="27"/>
      <c r="C42" s="27"/>
      <c r="D42" s="27"/>
      <c r="E42" s="29"/>
      <c r="G42" s="29"/>
    </row>
    <row r="43" spans="1:8" x14ac:dyDescent="0.25">
      <c r="A43" s="260"/>
      <c r="B43" s="27"/>
      <c r="C43" s="27"/>
      <c r="D43" s="27"/>
      <c r="E43" s="29"/>
      <c r="G43" s="29"/>
    </row>
    <row r="44" spans="1:8" x14ac:dyDescent="0.25">
      <c r="A44" s="260"/>
      <c r="B44" s="27"/>
      <c r="C44" s="27"/>
      <c r="D44" s="27"/>
      <c r="E44" s="29"/>
      <c r="G44" s="29"/>
    </row>
    <row r="45" spans="1:8" x14ac:dyDescent="0.25">
      <c r="A45" s="260"/>
      <c r="B45" s="27"/>
      <c r="C45" s="27"/>
      <c r="D45" s="27"/>
      <c r="E45" s="29"/>
      <c r="G45" s="29"/>
    </row>
    <row r="46" spans="1:8" x14ac:dyDescent="0.25">
      <c r="A46" s="260"/>
      <c r="B46" s="27"/>
      <c r="C46" s="27"/>
      <c r="D46" s="27"/>
      <c r="E46" s="29"/>
      <c r="G46" s="29"/>
    </row>
    <row r="47" spans="1:8" x14ac:dyDescent="0.25">
      <c r="A47" s="260"/>
      <c r="B47" s="27"/>
      <c r="C47" s="27"/>
      <c r="D47" s="27"/>
      <c r="E47" s="29"/>
      <c r="G47" s="29"/>
    </row>
    <row r="48" spans="1:8" x14ac:dyDescent="0.25">
      <c r="A48" s="260"/>
      <c r="B48" s="27"/>
      <c r="C48" s="27"/>
      <c r="D48" s="27"/>
      <c r="E48" s="29"/>
      <c r="G48" s="29"/>
    </row>
    <row r="49" spans="1:7" x14ac:dyDescent="0.25">
      <c r="A49" s="260"/>
      <c r="B49" s="27"/>
      <c r="C49" s="27"/>
      <c r="D49" s="27"/>
      <c r="E49" s="29"/>
      <c r="G49" s="29"/>
    </row>
    <row r="50" spans="1:7" x14ac:dyDescent="0.25">
      <c r="A50" s="260"/>
      <c r="B50" s="27"/>
      <c r="C50" s="27"/>
      <c r="D50" s="27"/>
      <c r="E50" s="29"/>
      <c r="G50" s="29"/>
    </row>
    <row r="51" spans="1:7" x14ac:dyDescent="0.25">
      <c r="A51" s="260"/>
      <c r="B51" s="27"/>
      <c r="C51" s="27"/>
      <c r="D51" s="27"/>
      <c r="E51" s="29"/>
      <c r="G51" s="29"/>
    </row>
    <row r="52" spans="1:7" x14ac:dyDescent="0.25">
      <c r="A52" s="260"/>
      <c r="B52" s="27"/>
      <c r="C52" s="27"/>
      <c r="D52" s="27"/>
      <c r="E52" s="29"/>
      <c r="G52" s="29"/>
    </row>
    <row r="53" spans="1:7" x14ac:dyDescent="0.25">
      <c r="A53" s="260"/>
      <c r="B53" s="27"/>
      <c r="C53" s="27"/>
      <c r="D53" s="27"/>
      <c r="E53" s="29"/>
      <c r="G53" s="29"/>
    </row>
    <row r="54" spans="1:7" x14ac:dyDescent="0.25">
      <c r="A54" s="260"/>
      <c r="B54" s="27"/>
      <c r="C54" s="27"/>
      <c r="D54" s="27"/>
      <c r="E54" s="29"/>
      <c r="G54" s="29"/>
    </row>
    <row r="55" spans="1:7" x14ac:dyDescent="0.25">
      <c r="A55" s="260"/>
      <c r="B55" s="27"/>
      <c r="C55" s="27"/>
      <c r="D55" s="27"/>
      <c r="E55" s="29"/>
      <c r="G55" s="29"/>
    </row>
    <row r="56" spans="1:7" x14ac:dyDescent="0.25">
      <c r="A56" s="260"/>
      <c r="B56" s="27"/>
      <c r="C56" s="27"/>
      <c r="D56" s="27"/>
      <c r="E56" s="29"/>
      <c r="G56" s="29"/>
    </row>
    <row r="57" spans="1:7" x14ac:dyDescent="0.25">
      <c r="A57" s="260"/>
      <c r="B57" s="27"/>
      <c r="C57" s="27"/>
      <c r="D57" s="27"/>
      <c r="E57" s="29"/>
      <c r="G57" s="29"/>
    </row>
    <row r="58" spans="1:7" x14ac:dyDescent="0.25">
      <c r="A58" s="260"/>
      <c r="B58" s="27"/>
      <c r="C58" s="27"/>
      <c r="D58" s="27"/>
      <c r="E58" s="29"/>
      <c r="G58" s="29"/>
    </row>
    <row r="59" spans="1:7" x14ac:dyDescent="0.25">
      <c r="A59" s="260"/>
      <c r="B59" s="27"/>
      <c r="C59" s="27"/>
      <c r="D59" s="27"/>
      <c r="E59" s="29"/>
      <c r="G59" s="29"/>
    </row>
    <row r="60" spans="1:7" x14ac:dyDescent="0.25">
      <c r="A60" s="260"/>
      <c r="B60" s="27"/>
      <c r="C60" s="27"/>
      <c r="D60" s="27"/>
      <c r="E60" s="29"/>
      <c r="G60" s="29"/>
    </row>
    <row r="61" spans="1:7" x14ac:dyDescent="0.25">
      <c r="A61" s="260"/>
      <c r="B61" s="27"/>
      <c r="C61" s="27"/>
      <c r="D61" s="27"/>
      <c r="E61" s="29"/>
      <c r="G61" s="29"/>
    </row>
    <row r="62" spans="1:7" x14ac:dyDescent="0.25">
      <c r="A62" s="260"/>
      <c r="B62" s="27"/>
      <c r="C62" s="27"/>
      <c r="D62" s="27"/>
      <c r="E62" s="29"/>
      <c r="G62" s="29"/>
    </row>
    <row r="63" spans="1:7" x14ac:dyDescent="0.25">
      <c r="A63" s="260"/>
      <c r="B63" s="27"/>
      <c r="C63" s="27"/>
      <c r="D63" s="27"/>
      <c r="E63" s="29"/>
      <c r="G63" s="29"/>
    </row>
    <row r="64" spans="1:7" x14ac:dyDescent="0.25">
      <c r="A64" s="260"/>
      <c r="B64" s="27"/>
      <c r="C64" s="27"/>
      <c r="D64" s="27"/>
      <c r="E64" s="29"/>
      <c r="G64" s="29"/>
    </row>
    <row r="65" spans="1:7" x14ac:dyDescent="0.25">
      <c r="A65" s="260"/>
      <c r="B65" s="27"/>
      <c r="C65" s="27"/>
      <c r="D65" s="27"/>
      <c r="E65" s="29"/>
      <c r="G65" s="29"/>
    </row>
    <row r="66" spans="1:7" x14ac:dyDescent="0.25">
      <c r="A66" s="260"/>
      <c r="B66" s="27"/>
      <c r="C66" s="27"/>
      <c r="D66" s="27"/>
      <c r="E66" s="29"/>
      <c r="G66" s="29"/>
    </row>
    <row r="67" spans="1:7" x14ac:dyDescent="0.25">
      <c r="A67" s="260"/>
      <c r="B67" s="27"/>
      <c r="C67" s="27"/>
      <c r="D67" s="27"/>
      <c r="E67" s="29"/>
      <c r="G67" s="29"/>
    </row>
    <row r="68" spans="1:7" x14ac:dyDescent="0.25">
      <c r="A68" s="260"/>
      <c r="B68" s="27"/>
      <c r="C68" s="27"/>
      <c r="D68" s="27"/>
      <c r="E68" s="29"/>
      <c r="G68" s="29"/>
    </row>
    <row r="69" spans="1:7" x14ac:dyDescent="0.25">
      <c r="A69" s="260"/>
      <c r="B69" s="27"/>
      <c r="C69" s="27"/>
      <c r="D69" s="27"/>
      <c r="E69" s="29"/>
      <c r="G69" s="29"/>
    </row>
    <row r="70" spans="1:7" x14ac:dyDescent="0.25">
      <c r="A70" s="260"/>
      <c r="B70" s="27"/>
      <c r="C70" s="27"/>
      <c r="D70" s="27"/>
      <c r="E70" s="29"/>
      <c r="G70" s="29"/>
    </row>
    <row r="71" spans="1:7" x14ac:dyDescent="0.25">
      <c r="A71" s="260"/>
      <c r="B71" s="27"/>
      <c r="C71" s="27"/>
      <c r="D71" s="27"/>
      <c r="E71" s="29"/>
      <c r="G71" s="29"/>
    </row>
    <row r="72" spans="1:7" x14ac:dyDescent="0.25">
      <c r="A72" s="260"/>
      <c r="B72" s="27"/>
      <c r="C72" s="27"/>
      <c r="D72" s="27"/>
      <c r="E72" s="29"/>
      <c r="G72" s="29"/>
    </row>
    <row r="73" spans="1:7" x14ac:dyDescent="0.25">
      <c r="A73" s="260"/>
      <c r="B73" s="27"/>
      <c r="C73" s="27"/>
      <c r="D73" s="27"/>
      <c r="E73" s="29"/>
      <c r="G73" s="29"/>
    </row>
    <row r="74" spans="1:7" x14ac:dyDescent="0.25">
      <c r="A74" s="260"/>
      <c r="B74" s="27"/>
      <c r="C74" s="27"/>
      <c r="D74" s="27"/>
      <c r="E74" s="29"/>
      <c r="G74" s="29"/>
    </row>
    <row r="75" spans="1:7" x14ac:dyDescent="0.25">
      <c r="A75" s="260"/>
      <c r="B75" s="27"/>
      <c r="C75" s="27"/>
      <c r="D75" s="27"/>
      <c r="E75" s="29"/>
      <c r="G75" s="29"/>
    </row>
    <row r="76" spans="1:7" x14ac:dyDescent="0.25">
      <c r="A76" s="260"/>
      <c r="B76" s="27"/>
      <c r="C76" s="27"/>
      <c r="D76" s="27"/>
      <c r="E76" s="29"/>
      <c r="G76" s="29"/>
    </row>
    <row r="77" spans="1:7" x14ac:dyDescent="0.25">
      <c r="A77" s="260"/>
      <c r="B77" s="27"/>
      <c r="C77" s="27"/>
      <c r="D77" s="27"/>
      <c r="E77" s="29"/>
      <c r="G77" s="29"/>
    </row>
    <row r="78" spans="1:7" x14ac:dyDescent="0.25">
      <c r="A78" s="260"/>
      <c r="B78" s="27"/>
      <c r="C78" s="27"/>
      <c r="D78" s="27"/>
      <c r="E78" s="29"/>
      <c r="G78" s="29"/>
    </row>
    <row r="79" spans="1:7" x14ac:dyDescent="0.25">
      <c r="A79" s="260"/>
      <c r="B79" s="27"/>
      <c r="C79" s="27"/>
      <c r="D79" s="27"/>
      <c r="E79" s="29"/>
      <c r="G79" s="29"/>
    </row>
    <row r="80" spans="1:7" x14ac:dyDescent="0.25">
      <c r="A80" s="260"/>
      <c r="B80" s="27"/>
      <c r="C80" s="27"/>
      <c r="D80" s="27"/>
      <c r="E80" s="29"/>
      <c r="G80" s="29"/>
    </row>
    <row r="81" spans="1:7" x14ac:dyDescent="0.25">
      <c r="A81" s="260"/>
      <c r="B81" s="27"/>
      <c r="C81" s="27"/>
      <c r="D81" s="27"/>
      <c r="E81" s="29"/>
      <c r="G81" s="29"/>
    </row>
    <row r="82" spans="1:7" x14ac:dyDescent="0.25">
      <c r="A82" s="260"/>
      <c r="B82" s="27"/>
      <c r="C82" s="27"/>
      <c r="D82" s="27"/>
      <c r="E82" s="29"/>
      <c r="G82" s="29"/>
    </row>
    <row r="83" spans="1:7" x14ac:dyDescent="0.25">
      <c r="A83" s="260"/>
      <c r="B83" s="27"/>
      <c r="C83" s="27"/>
      <c r="D83" s="27"/>
      <c r="E83" s="29"/>
      <c r="G83" s="29"/>
    </row>
    <row r="84" spans="1:7" x14ac:dyDescent="0.25">
      <c r="A84" s="260"/>
      <c r="B84" s="27"/>
      <c r="C84" s="27"/>
      <c r="D84" s="27"/>
      <c r="E84" s="29"/>
      <c r="G84" s="29"/>
    </row>
    <row r="85" spans="1:7" x14ac:dyDescent="0.25">
      <c r="A85" s="260"/>
      <c r="B85" s="27"/>
      <c r="C85" s="27"/>
      <c r="D85" s="27"/>
      <c r="E85" s="29"/>
      <c r="G85" s="29"/>
    </row>
    <row r="86" spans="1:7" x14ac:dyDescent="0.25">
      <c r="A86" s="260"/>
      <c r="B86" s="27"/>
      <c r="C86" s="27"/>
      <c r="D86" s="27"/>
      <c r="E86" s="29"/>
      <c r="G86" s="29"/>
    </row>
    <row r="87" spans="1:7" x14ac:dyDescent="0.25">
      <c r="A87" s="260"/>
      <c r="B87" s="27"/>
      <c r="C87" s="27"/>
      <c r="D87" s="27"/>
      <c r="E87" s="29"/>
      <c r="G87" s="29"/>
    </row>
    <row r="88" spans="1:7" x14ac:dyDescent="0.25">
      <c r="A88" s="260"/>
      <c r="B88" s="27"/>
      <c r="C88" s="27"/>
      <c r="D88" s="27"/>
      <c r="E88" s="29"/>
      <c r="G88" s="29"/>
    </row>
    <row r="89" spans="1:7" x14ac:dyDescent="0.25">
      <c r="A89" s="260"/>
      <c r="B89" s="27"/>
      <c r="C89" s="27"/>
      <c r="D89" s="27"/>
      <c r="E89" s="29"/>
      <c r="G89" s="29"/>
    </row>
    <row r="90" spans="1:7" x14ac:dyDescent="0.25">
      <c r="A90" s="260"/>
      <c r="B90" s="27"/>
      <c r="C90" s="27"/>
      <c r="D90" s="27"/>
      <c r="E90" s="29"/>
      <c r="G90" s="29"/>
    </row>
  </sheetData>
  <sheetProtection algorithmName="SHA-512" hashValue="UjlBt64eCy848fUYUfZnhZt7+Wm3EO+J99rLTc4HU7/PJbtyHRWTWgJlQRzjxJQafVjAR8IbzAwG7c1NWvDaMA==" saltValue="S6eGPQdJP+e876cexMD7cw==" spinCount="100000" sheet="1" autoFilter="0"/>
  <autoFilter ref="A6:C6" xr:uid="{00000000-0009-0000-0000-000003000000}"/>
  <mergeCells count="52">
    <mergeCell ref="G1:H1"/>
    <mergeCell ref="C2:H2"/>
    <mergeCell ref="C3:H3"/>
    <mergeCell ref="C4:D4"/>
    <mergeCell ref="C25:D25"/>
    <mergeCell ref="C23:D23"/>
    <mergeCell ref="C24:D24"/>
    <mergeCell ref="B17:D17"/>
    <mergeCell ref="C19:D19"/>
    <mergeCell ref="C20:D20"/>
    <mergeCell ref="C26:D26"/>
    <mergeCell ref="B1:E1"/>
    <mergeCell ref="F9:H9"/>
    <mergeCell ref="F8:H8"/>
    <mergeCell ref="F29:H29"/>
    <mergeCell ref="B8:D8"/>
    <mergeCell ref="C16:D16"/>
    <mergeCell ref="B9:D9"/>
    <mergeCell ref="C21:D21"/>
    <mergeCell ref="C22:D22"/>
    <mergeCell ref="C10:D10"/>
    <mergeCell ref="C11:D11"/>
    <mergeCell ref="C12:D12"/>
    <mergeCell ref="C13:D13"/>
    <mergeCell ref="C15:D15"/>
    <mergeCell ref="C14:D14"/>
    <mergeCell ref="F31:H31"/>
    <mergeCell ref="F10:H10"/>
    <mergeCell ref="F11:H11"/>
    <mergeCell ref="F12:H12"/>
    <mergeCell ref="F17:H17"/>
    <mergeCell ref="F28:H28"/>
    <mergeCell ref="F13:H13"/>
    <mergeCell ref="F14:H14"/>
    <mergeCell ref="F15:H15"/>
    <mergeCell ref="F16:H16"/>
    <mergeCell ref="C36:D36"/>
    <mergeCell ref="C27:D27"/>
    <mergeCell ref="C34:D34"/>
    <mergeCell ref="F34:H34"/>
    <mergeCell ref="F35:H35"/>
    <mergeCell ref="F36:H36"/>
    <mergeCell ref="B28:D28"/>
    <mergeCell ref="C29:D29"/>
    <mergeCell ref="C30:D30"/>
    <mergeCell ref="C31:D31"/>
    <mergeCell ref="C32:D32"/>
    <mergeCell ref="C35:D35"/>
    <mergeCell ref="F32:H32"/>
    <mergeCell ref="F33:H33"/>
    <mergeCell ref="C33:D33"/>
    <mergeCell ref="F30:H30"/>
  </mergeCells>
  <pageMargins left="0.35433070866141736" right="0.15748031496062992" top="1.1417322834645669" bottom="0.78740157480314965" header="0.31496062992125984" footer="0.31496062992125984"/>
  <pageSetup paperSize="9" scale="72" fitToHeight="0" orientation="portrait" r:id="rId1"/>
  <headerFooter scaleWithDoc="0">
    <oddHeader>&amp;L&amp;G</oddHeader>
    <oddFooter>&amp;L&amp;"Eras Demi ITC,Normal"&amp;8&amp;G&amp;R&amp;8&amp;P/&amp;N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M79"/>
  <sheetViews>
    <sheetView topLeftCell="A40" workbookViewId="0">
      <selection activeCell="A63" sqref="A63"/>
    </sheetView>
  </sheetViews>
  <sheetFormatPr baseColWidth="10" defaultRowHeight="12.75" x14ac:dyDescent="0.2"/>
  <cols>
    <col min="1" max="1" width="33.85546875" style="5" bestFit="1" customWidth="1"/>
    <col min="2" max="2" width="19.140625" style="4" customWidth="1"/>
    <col min="3" max="3" width="7.140625" style="4" customWidth="1"/>
    <col min="4" max="4" width="23.42578125" style="4" bestFit="1" customWidth="1"/>
    <col min="5" max="5" width="11.85546875" style="4" bestFit="1" customWidth="1"/>
    <col min="6" max="6" width="16.5703125" style="4" customWidth="1"/>
    <col min="7" max="16384" width="11.42578125" style="4"/>
  </cols>
  <sheetData>
    <row r="1" spans="1:13" x14ac:dyDescent="0.2">
      <c r="A1" s="3" t="s">
        <v>48</v>
      </c>
    </row>
    <row r="2" spans="1:13" x14ac:dyDescent="0.2">
      <c r="A2" s="5" t="s">
        <v>49</v>
      </c>
      <c r="B2" s="6" t="s">
        <v>24</v>
      </c>
    </row>
    <row r="3" spans="1:13" x14ac:dyDescent="0.2">
      <c r="A3" s="5" t="s">
        <v>50</v>
      </c>
      <c r="B3" s="6" t="s">
        <v>24</v>
      </c>
    </row>
    <row r="4" spans="1:13" x14ac:dyDescent="0.2">
      <c r="A4" s="3" t="s">
        <v>225</v>
      </c>
    </row>
    <row r="5" spans="1:13" x14ac:dyDescent="0.2">
      <c r="A5" s="103" t="s">
        <v>421</v>
      </c>
    </row>
    <row r="6" spans="1:13" x14ac:dyDescent="0.2">
      <c r="A6" s="103" t="s">
        <v>422</v>
      </c>
    </row>
    <row r="7" spans="1:13" x14ac:dyDescent="0.2">
      <c r="A7" s="3" t="s">
        <v>1</v>
      </c>
    </row>
    <row r="8" spans="1:13" x14ac:dyDescent="0.2">
      <c r="A8" s="5" t="s">
        <v>0</v>
      </c>
      <c r="B8" s="6" t="s">
        <v>24</v>
      </c>
    </row>
    <row r="9" spans="1:13" x14ac:dyDescent="0.2">
      <c r="A9" s="5" t="s">
        <v>2</v>
      </c>
      <c r="B9" s="6" t="s">
        <v>24</v>
      </c>
    </row>
    <row r="10" spans="1:13" x14ac:dyDescent="0.2">
      <c r="A10" s="3" t="s">
        <v>5</v>
      </c>
      <c r="B10" s="7" t="s">
        <v>54</v>
      </c>
      <c r="C10" s="3" t="s">
        <v>53</v>
      </c>
    </row>
    <row r="11" spans="1:13" ht="13.5" thickBot="1" x14ac:dyDescent="0.25">
      <c r="A11" s="5" t="s">
        <v>6</v>
      </c>
      <c r="B11" s="8">
        <v>1</v>
      </c>
      <c r="C11" s="8">
        <v>1</v>
      </c>
      <c r="I11" s="9"/>
      <c r="K11" s="10"/>
      <c r="L11" s="10"/>
      <c r="M11" s="10"/>
    </row>
    <row r="12" spans="1:13" ht="13.5" thickBot="1" x14ac:dyDescent="0.25">
      <c r="A12" s="5" t="s">
        <v>7</v>
      </c>
      <c r="B12" s="8">
        <v>2</v>
      </c>
      <c r="C12" s="8">
        <v>2</v>
      </c>
      <c r="I12" s="9"/>
      <c r="K12" s="10"/>
      <c r="L12" s="10"/>
      <c r="M12" s="10"/>
    </row>
    <row r="13" spans="1:13" ht="13.5" thickBot="1" x14ac:dyDescent="0.25">
      <c r="A13" s="5" t="s">
        <v>8</v>
      </c>
      <c r="B13" s="8">
        <v>3</v>
      </c>
      <c r="C13" s="8">
        <v>3</v>
      </c>
      <c r="I13" s="9"/>
      <c r="K13" s="10"/>
      <c r="L13" s="10"/>
      <c r="M13" s="10"/>
    </row>
    <row r="14" spans="1:13" x14ac:dyDescent="0.2">
      <c r="A14" s="11" t="s">
        <v>13</v>
      </c>
      <c r="B14" s="8">
        <v>4</v>
      </c>
      <c r="C14" s="8"/>
      <c r="D14" s="12"/>
      <c r="E14" s="12"/>
      <c r="F14" s="12"/>
      <c r="G14" s="12"/>
      <c r="H14" s="12"/>
      <c r="I14" s="13"/>
    </row>
    <row r="15" spans="1:13" ht="13.5" thickBot="1" x14ac:dyDescent="0.25">
      <c r="A15" s="5" t="s">
        <v>9</v>
      </c>
      <c r="B15" s="8">
        <v>5</v>
      </c>
      <c r="C15" s="8">
        <v>3</v>
      </c>
      <c r="I15" s="9"/>
      <c r="K15" s="10"/>
      <c r="L15" s="10"/>
      <c r="M15" s="10"/>
    </row>
    <row r="16" spans="1:13" ht="13.5" thickBot="1" x14ac:dyDescent="0.25">
      <c r="A16" s="5" t="s">
        <v>250</v>
      </c>
      <c r="B16" s="8">
        <v>6</v>
      </c>
      <c r="C16" s="8">
        <v>3</v>
      </c>
      <c r="I16" s="9"/>
      <c r="K16" s="10"/>
      <c r="L16" s="10"/>
      <c r="M16" s="10"/>
    </row>
    <row r="17" spans="1:13" ht="13.5" thickBot="1" x14ac:dyDescent="0.25">
      <c r="A17" s="5" t="s">
        <v>10</v>
      </c>
      <c r="B17" s="8">
        <v>7</v>
      </c>
      <c r="C17" s="8">
        <v>3</v>
      </c>
      <c r="I17" s="9"/>
      <c r="K17" s="10"/>
      <c r="L17" s="10"/>
      <c r="M17" s="10"/>
    </row>
    <row r="18" spans="1:13" ht="13.5" thickBot="1" x14ac:dyDescent="0.25">
      <c r="A18" s="5" t="s">
        <v>11</v>
      </c>
      <c r="B18" s="8">
        <v>8</v>
      </c>
      <c r="C18" s="8">
        <v>1</v>
      </c>
      <c r="I18" s="9"/>
      <c r="K18" s="10"/>
      <c r="L18" s="10"/>
      <c r="M18" s="10"/>
    </row>
    <row r="19" spans="1:13" ht="13.5" thickBot="1" x14ac:dyDescent="0.25">
      <c r="A19" s="5" t="s">
        <v>12</v>
      </c>
      <c r="B19" s="8">
        <v>9</v>
      </c>
      <c r="C19" s="8">
        <v>2</v>
      </c>
      <c r="I19" s="9"/>
      <c r="K19" s="10"/>
      <c r="L19" s="10"/>
      <c r="M19" s="10"/>
    </row>
    <row r="20" spans="1:13" ht="13.5" thickBot="1" x14ac:dyDescent="0.25">
      <c r="A20" s="5" t="s">
        <v>249</v>
      </c>
      <c r="B20" s="8">
        <v>10</v>
      </c>
      <c r="C20" s="8">
        <v>3</v>
      </c>
      <c r="I20" s="9"/>
      <c r="K20" s="10"/>
      <c r="L20" s="10"/>
      <c r="M20" s="10"/>
    </row>
    <row r="21" spans="1:13" ht="13.5" thickBot="1" x14ac:dyDescent="0.25">
      <c r="A21" s="5" t="s">
        <v>227</v>
      </c>
      <c r="B21" s="8">
        <v>11</v>
      </c>
      <c r="C21" s="8">
        <v>3</v>
      </c>
      <c r="I21" s="9"/>
      <c r="K21" s="10"/>
      <c r="L21" s="10"/>
      <c r="M21" s="10"/>
    </row>
    <row r="22" spans="1:13" x14ac:dyDescent="0.2">
      <c r="A22" s="3" t="s">
        <v>21</v>
      </c>
    </row>
    <row r="23" spans="1:13" x14ac:dyDescent="0.2">
      <c r="A23" s="5" t="s">
        <v>23</v>
      </c>
      <c r="C23" s="4" t="s">
        <v>24</v>
      </c>
      <c r="D23" s="6" t="s">
        <v>25</v>
      </c>
    </row>
    <row r="24" spans="1:13" x14ac:dyDescent="0.2">
      <c r="A24" s="5" t="s">
        <v>22</v>
      </c>
      <c r="D24" s="6" t="s">
        <v>25</v>
      </c>
    </row>
    <row r="25" spans="1:13" x14ac:dyDescent="0.2">
      <c r="A25" s="5" t="s">
        <v>30</v>
      </c>
      <c r="D25" s="6" t="s">
        <v>25</v>
      </c>
    </row>
    <row r="26" spans="1:13" x14ac:dyDescent="0.2">
      <c r="A26" s="5" t="s">
        <v>29</v>
      </c>
    </row>
    <row r="27" spans="1:13" x14ac:dyDescent="0.2">
      <c r="A27" s="3" t="s">
        <v>226</v>
      </c>
    </row>
    <row r="28" spans="1:13" x14ac:dyDescent="0.2">
      <c r="A28" s="14" t="s">
        <v>231</v>
      </c>
    </row>
    <row r="29" spans="1:13" x14ac:dyDescent="0.2">
      <c r="A29" s="14" t="s">
        <v>230</v>
      </c>
    </row>
    <row r="30" spans="1:13" x14ac:dyDescent="0.2">
      <c r="A30" s="14" t="s">
        <v>229</v>
      </c>
    </row>
    <row r="31" spans="1:13" x14ac:dyDescent="0.2">
      <c r="A31" s="14" t="s">
        <v>670</v>
      </c>
    </row>
    <row r="32" spans="1:13" x14ac:dyDescent="0.2">
      <c r="A32" s="14" t="s">
        <v>232</v>
      </c>
    </row>
    <row r="33" spans="1:1" x14ac:dyDescent="0.2">
      <c r="A33" s="14" t="s">
        <v>222</v>
      </c>
    </row>
    <row r="34" spans="1:1" x14ac:dyDescent="0.2">
      <c r="A34" s="14" t="s">
        <v>221</v>
      </c>
    </row>
    <row r="35" spans="1:1" x14ac:dyDescent="0.2">
      <c r="A35" s="14" t="s">
        <v>233</v>
      </c>
    </row>
    <row r="36" spans="1:1" x14ac:dyDescent="0.2">
      <c r="A36" s="5" t="s">
        <v>238</v>
      </c>
    </row>
    <row r="37" spans="1:1" x14ac:dyDescent="0.2">
      <c r="A37" s="5" t="s">
        <v>245</v>
      </c>
    </row>
    <row r="38" spans="1:1" x14ac:dyDescent="0.2">
      <c r="A38" s="5" t="s">
        <v>243</v>
      </c>
    </row>
    <row r="39" spans="1:1" x14ac:dyDescent="0.2">
      <c r="A39" s="5" t="s">
        <v>241</v>
      </c>
    </row>
    <row r="40" spans="1:1" x14ac:dyDescent="0.2">
      <c r="A40" s="5" t="s">
        <v>251</v>
      </c>
    </row>
    <row r="41" spans="1:1" x14ac:dyDescent="0.2">
      <c r="A41" s="5" t="s">
        <v>252</v>
      </c>
    </row>
    <row r="42" spans="1:1" x14ac:dyDescent="0.2">
      <c r="A42" s="5" t="s">
        <v>412</v>
      </c>
    </row>
    <row r="43" spans="1:1" x14ac:dyDescent="0.2">
      <c r="A43" s="5" t="s">
        <v>413</v>
      </c>
    </row>
    <row r="44" spans="1:1" x14ac:dyDescent="0.2">
      <c r="A44" s="5" t="s">
        <v>414</v>
      </c>
    </row>
    <row r="45" spans="1:1" x14ac:dyDescent="0.2">
      <c r="A45" s="5" t="s">
        <v>302</v>
      </c>
    </row>
    <row r="46" spans="1:1" x14ac:dyDescent="0.2">
      <c r="A46" s="5" t="s">
        <v>303</v>
      </c>
    </row>
    <row r="47" spans="1:1" x14ac:dyDescent="0.2">
      <c r="A47" s="5" t="str">
        <f>"Indicar  "&amp;A3&amp;" o "&amp;A2&amp;" es el IVA subvencionable"</f>
        <v>Indicar  Si o No es el IVA subvencionable</v>
      </c>
    </row>
    <row r="48" spans="1:1" x14ac:dyDescent="0.2">
      <c r="A48" s="5" t="s">
        <v>409</v>
      </c>
    </row>
    <row r="49" spans="1:8" x14ac:dyDescent="0.2">
      <c r="A49" s="5" t="s">
        <v>410</v>
      </c>
    </row>
    <row r="50" spans="1:8" x14ac:dyDescent="0.2">
      <c r="A50" s="5" t="s">
        <v>411</v>
      </c>
    </row>
    <row r="51" spans="1:8" x14ac:dyDescent="0.2">
      <c r="A51" s="3" t="str">
        <f>C52</f>
        <v>Linea 1</v>
      </c>
      <c r="B51" s="3" t="s">
        <v>15</v>
      </c>
      <c r="C51" s="3"/>
      <c r="D51" s="3" t="s">
        <v>16</v>
      </c>
      <c r="E51" s="3" t="s">
        <v>18</v>
      </c>
      <c r="F51" s="3" t="s">
        <v>17</v>
      </c>
      <c r="G51" s="3" t="s">
        <v>31</v>
      </c>
    </row>
    <row r="52" spans="1:8" ht="48" x14ac:dyDescent="0.2">
      <c r="A52" s="15" t="str">
        <f>C52&amp;" "&amp;D52</f>
        <v>Linea 1 ACTUACIÓN PARA EL FORTALECIMIENTO Y ANIMACIÓN DEL TEJIDO ASOCIATIVO COMARCAL</v>
      </c>
      <c r="B52" s="16">
        <v>1</v>
      </c>
      <c r="C52" s="17" t="str">
        <f>"Linea "&amp;B52</f>
        <v>Linea 1</v>
      </c>
      <c r="D52" s="15" t="s">
        <v>26</v>
      </c>
      <c r="E52" s="18" t="s">
        <v>20</v>
      </c>
      <c r="F52" s="17" t="s">
        <v>29</v>
      </c>
      <c r="G52" s="19">
        <v>0.9</v>
      </c>
    </row>
    <row r="53" spans="1:8" ht="72" x14ac:dyDescent="0.2">
      <c r="A53" s="20" t="str">
        <f>C53&amp;" "&amp;D53</f>
        <v>Linea 2 ACTUACIÓN PARA LA VERTEBRACIÓN EMPRESARIAL Y LABORAL, LA FORMACIÓN ORIENTADA AL EMPLEO Y LA INTEGRACIÓN SOCIAL</v>
      </c>
      <c r="B53" s="21">
        <v>2</v>
      </c>
      <c r="C53" s="22" t="str">
        <f t="shared" ref="C53:C55" si="0">"Linea "&amp;B53</f>
        <v>Linea 2</v>
      </c>
      <c r="D53" s="20" t="s">
        <v>27</v>
      </c>
      <c r="E53" s="23" t="s">
        <v>20</v>
      </c>
      <c r="F53" s="22" t="s">
        <v>29</v>
      </c>
      <c r="G53" s="24">
        <v>0.9</v>
      </c>
    </row>
    <row r="54" spans="1:8" ht="60" x14ac:dyDescent="0.2">
      <c r="A54" s="15" t="str">
        <f>C54&amp;" "&amp;D54</f>
        <v>Linea 3 PLAN INTEGRAL DE APOYO AL TEJIDO PRODUCTIVO A TRAVÉS DE EMPRESAS QUE FAVOREZCAN EL EMPLEO COMARCAL</v>
      </c>
      <c r="B54" s="16">
        <v>3</v>
      </c>
      <c r="C54" s="17" t="str">
        <f t="shared" si="0"/>
        <v>Linea 3</v>
      </c>
      <c r="D54" s="15" t="s">
        <v>28</v>
      </c>
      <c r="E54" s="18" t="s">
        <v>19</v>
      </c>
      <c r="F54" s="17" t="s">
        <v>23</v>
      </c>
      <c r="G54" s="19">
        <v>0.75</v>
      </c>
    </row>
    <row r="55" spans="1:8" ht="60" x14ac:dyDescent="0.2">
      <c r="A55" s="20" t="str">
        <f>C55&amp;" "&amp;D55</f>
        <v>Linea 4 PROGRAMA DE INTERVENCIÓN PARA LA ADECUACIÓN Y FOMENTO DE LOS RECURSOS PÚBLICOS MUNICIPALES</v>
      </c>
      <c r="B55" s="21">
        <v>4</v>
      </c>
      <c r="C55" s="22" t="str">
        <f t="shared" si="0"/>
        <v>Linea 4</v>
      </c>
      <c r="D55" s="20" t="s">
        <v>900</v>
      </c>
      <c r="E55" s="23" t="s">
        <v>20</v>
      </c>
      <c r="F55" s="22" t="s">
        <v>29</v>
      </c>
      <c r="G55" s="24">
        <v>0.9</v>
      </c>
    </row>
    <row r="56" spans="1:8" x14ac:dyDescent="0.2">
      <c r="A56" s="15" t="str">
        <f>C56&amp;" "&amp;D56</f>
        <v xml:space="preserve"> </v>
      </c>
      <c r="B56" s="16"/>
      <c r="C56" s="17"/>
      <c r="D56" s="15"/>
      <c r="E56" s="18"/>
      <c r="F56" s="17"/>
      <c r="G56" s="19"/>
    </row>
    <row r="57" spans="1:8" x14ac:dyDescent="0.2">
      <c r="A57" s="3" t="s">
        <v>234</v>
      </c>
      <c r="B57" s="3" t="s">
        <v>235</v>
      </c>
      <c r="H57" s="5"/>
    </row>
    <row r="58" spans="1:8" x14ac:dyDescent="0.2">
      <c r="A58" s="5">
        <v>20</v>
      </c>
      <c r="B58" s="4" t="s">
        <v>236</v>
      </c>
    </row>
    <row r="59" spans="1:8" x14ac:dyDescent="0.2">
      <c r="A59" s="5">
        <v>200</v>
      </c>
      <c r="B59" s="4" t="s">
        <v>237</v>
      </c>
    </row>
    <row r="60" spans="1:8" x14ac:dyDescent="0.2">
      <c r="A60" s="3" t="s">
        <v>239</v>
      </c>
      <c r="B60" s="3" t="s">
        <v>235</v>
      </c>
    </row>
    <row r="61" spans="1:8" x14ac:dyDescent="0.2">
      <c r="A61" s="25">
        <v>44124</v>
      </c>
      <c r="B61" s="4" t="s">
        <v>240</v>
      </c>
    </row>
    <row r="62" spans="1:8" x14ac:dyDescent="0.2">
      <c r="A62" s="25">
        <v>44216</v>
      </c>
    </row>
    <row r="63" spans="1:8" x14ac:dyDescent="0.2">
      <c r="A63" s="3" t="s">
        <v>246</v>
      </c>
      <c r="B63" s="3" t="s">
        <v>235</v>
      </c>
    </row>
    <row r="64" spans="1:8" x14ac:dyDescent="0.2">
      <c r="A64" s="26">
        <v>0</v>
      </c>
      <c r="B64" s="4" t="s">
        <v>247</v>
      </c>
    </row>
    <row r="65" spans="1:2" x14ac:dyDescent="0.2">
      <c r="A65" s="26">
        <v>10000000</v>
      </c>
      <c r="B65" s="4" t="s">
        <v>248</v>
      </c>
    </row>
    <row r="66" spans="1:2" x14ac:dyDescent="0.2">
      <c r="A66" s="5" t="s">
        <v>268</v>
      </c>
    </row>
    <row r="67" spans="1:2" x14ac:dyDescent="0.2">
      <c r="A67" s="5" t="s">
        <v>272</v>
      </c>
    </row>
    <row r="69" spans="1:2" x14ac:dyDescent="0.2">
      <c r="A69" s="3" t="s">
        <v>293</v>
      </c>
      <c r="B69" s="3" t="s">
        <v>235</v>
      </c>
    </row>
    <row r="70" spans="1:2" x14ac:dyDescent="0.2">
      <c r="A70" s="5" t="s">
        <v>294</v>
      </c>
    </row>
    <row r="71" spans="1:2" x14ac:dyDescent="0.2">
      <c r="A71" s="5" t="s">
        <v>295</v>
      </c>
    </row>
    <row r="72" spans="1:2" x14ac:dyDescent="0.2">
      <c r="A72" s="3" t="s">
        <v>395</v>
      </c>
      <c r="B72" s="3" t="s">
        <v>235</v>
      </c>
    </row>
    <row r="73" spans="1:2" x14ac:dyDescent="0.2">
      <c r="A73" s="5" t="s">
        <v>398</v>
      </c>
      <c r="B73" s="4" t="s">
        <v>403</v>
      </c>
    </row>
    <row r="74" spans="1:2" x14ac:dyDescent="0.2">
      <c r="A74" s="5" t="s">
        <v>397</v>
      </c>
      <c r="B74" s="4" t="s">
        <v>404</v>
      </c>
    </row>
    <row r="75" spans="1:2" x14ac:dyDescent="0.2">
      <c r="A75" s="5" t="s">
        <v>401</v>
      </c>
      <c r="B75" s="5" t="s">
        <v>418</v>
      </c>
    </row>
    <row r="76" spans="1:2" x14ac:dyDescent="0.2">
      <c r="A76" s="5" t="s">
        <v>402</v>
      </c>
      <c r="B76" s="4" t="s">
        <v>419</v>
      </c>
    </row>
    <row r="77" spans="1:2" x14ac:dyDescent="0.2">
      <c r="A77" s="5" t="s">
        <v>396</v>
      </c>
      <c r="B77" s="4" t="s">
        <v>420</v>
      </c>
    </row>
    <row r="78" spans="1:2" x14ac:dyDescent="0.2">
      <c r="A78" s="5" t="s">
        <v>400</v>
      </c>
    </row>
    <row r="79" spans="1:2" x14ac:dyDescent="0.2">
      <c r="A79" s="5" t="s">
        <v>399</v>
      </c>
    </row>
  </sheetData>
  <sheetProtection algorithmName="SHA-512" hashValue="rb+WAtURKUMc6bETu0rbmoOrKAu3LyWJ9i4JwjExf8H4ecSJvHR/rvfms/t7Dwz3Pb1l/nio1JbQSkmgaQwCiA==" saltValue="gJxA9NmvkRbQXPjplPIuz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Baremo</vt:lpstr>
      <vt:lpstr>Servicios</vt:lpstr>
      <vt:lpstr>Innovacion</vt:lpstr>
      <vt:lpstr>Necesidades</vt:lpstr>
      <vt:lpstr>Presupuesto</vt:lpstr>
      <vt:lpstr>Inversion</vt:lpstr>
      <vt:lpstr>Financiacion</vt:lpstr>
      <vt:lpstr>Listas</vt:lpstr>
      <vt:lpstr>Baremo!Área_de_impresión</vt:lpstr>
      <vt:lpstr>Financiacion!Área_de_impresión</vt:lpstr>
      <vt:lpstr>Innovacion!Área_de_impresión</vt:lpstr>
      <vt:lpstr>Inversion!Área_de_impresión</vt:lpstr>
      <vt:lpstr>Necesidades!Área_de_impresión</vt:lpstr>
      <vt:lpstr>Presupuesto!Área_de_impresión</vt:lpstr>
      <vt:lpstr>Servicios!Área_de_impresión</vt:lpstr>
      <vt:lpstr>Baremo!Títulos_a_imprimir</vt:lpstr>
      <vt:lpstr>Financiacion!Títulos_a_imprimir</vt:lpstr>
      <vt:lpstr>Innovacion!Títulos_a_imprimir</vt:lpstr>
      <vt:lpstr>Inversion!Títulos_a_imprimir</vt:lpstr>
      <vt:lpstr>Necesidades!Títulos_a_imprimir</vt:lpstr>
      <vt:lpstr>Presupuesto!Títulos_a_imprimir</vt:lpstr>
      <vt:lpstr>Servicios!Títulos_a_imprimir</vt:lpstr>
    </vt:vector>
  </TitlesOfParts>
  <Company>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Lara Garrido</dc:creator>
  <cp:lastModifiedBy>Francisco Lara Garrido</cp:lastModifiedBy>
  <cp:lastPrinted>2020-10-16T08:59:53Z</cp:lastPrinted>
  <dcterms:created xsi:type="dcterms:W3CDTF">2010-01-14T08:50:00Z</dcterms:created>
  <dcterms:modified xsi:type="dcterms:W3CDTF">2021-01-18T11:31:14Z</dcterms:modified>
</cp:coreProperties>
</file>