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xr:revisionPtr revIDLastSave="0" documentId="13_ncr:1_{833B36C8-4D64-458A-83B4-F0D3A1B8DEE8}" xr6:coauthVersionLast="46" xr6:coauthVersionMax="46" xr10:uidLastSave="{00000000-0000-0000-0000-000000000000}"/>
  <bookViews>
    <workbookView xWindow="-120" yWindow="-120" windowWidth="25440" windowHeight="15390" tabRatio="693" xr2:uid="{00000000-000D-0000-FFFF-FFFF00000000}"/>
  </bookViews>
  <sheets>
    <sheet name="Baremo" sheetId="1" r:id="rId1"/>
    <sheet name="Servicios" sheetId="12" r:id="rId2"/>
    <sheet name="Innovacion" sheetId="13" r:id="rId3"/>
    <sheet name="Necesidades" sheetId="10" r:id="rId4"/>
    <sheet name="Presupuesto" sheetId="9" r:id="rId5"/>
    <sheet name="Inversion" sheetId="6" r:id="rId6"/>
    <sheet name="Financiacion" sheetId="7" r:id="rId7"/>
    <sheet name="Listas" sheetId="2" state="hidden" r:id="rId8"/>
  </sheets>
  <definedNames>
    <definedName name="_xlnm._FilterDatabase" localSheetId="0" hidden="1">Baremo!$A$12:$L$69</definedName>
    <definedName name="_xlnm._FilterDatabase" localSheetId="6" hidden="1">Financiacion!$A$6:$C$6</definedName>
    <definedName name="_xlnm._FilterDatabase" localSheetId="2" hidden="1">Innovacion!$A$7:$I$85</definedName>
    <definedName name="_xlnm._FilterDatabase" localSheetId="5" hidden="1">Inversion!$A$6:$C$6</definedName>
    <definedName name="_xlnm._FilterDatabase" localSheetId="3" hidden="1">Necesidades!$A$7:$G$90</definedName>
    <definedName name="_xlnm._FilterDatabase" localSheetId="4" hidden="1">Presupuesto!$A$7:$C$7</definedName>
    <definedName name="_xlnm._FilterDatabase" localSheetId="1" hidden="1">Servicios!$A$7:$I$70</definedName>
    <definedName name="_xlnm.Print_Area" localSheetId="0">Baremo!$B$1:$J$69</definedName>
    <definedName name="_xlnm.Print_Area" localSheetId="6">Financiacion!$B$1:$H$36</definedName>
    <definedName name="_xlnm.Print_Area" localSheetId="2">Innovacion!$B$1:$I$85</definedName>
    <definedName name="_xlnm.Print_Area" localSheetId="5">Inversion!$B$1:$K$42</definedName>
    <definedName name="_xlnm.Print_Area" localSheetId="3">Necesidades!$B$1:$G$299</definedName>
    <definedName name="_xlnm.Print_Area" localSheetId="4">Presupuesto!$B$1:$L$53</definedName>
    <definedName name="_xlnm.Print_Area" localSheetId="1">Servicios!$B$1:$J$299</definedName>
    <definedName name="_xlnm.Print_Titles" localSheetId="0">Baremo!$1:$3</definedName>
    <definedName name="_xlnm.Print_Titles" localSheetId="6">Financiacion!$1:$5</definedName>
    <definedName name="_xlnm.Print_Titles" localSheetId="2">Innovacion!$1:$2</definedName>
    <definedName name="_xlnm.Print_Titles" localSheetId="5">Inversion!$1:$5</definedName>
    <definedName name="_xlnm.Print_Titles" localSheetId="3">Necesidades!$1:$3</definedName>
    <definedName name="_xlnm.Print_Titles" localSheetId="4">Presupuesto!$1:$6</definedName>
    <definedName name="_xlnm.Print_Titles" localSheetId="1">Servicios!$1:$3</definedName>
  </definedNames>
  <calcPr calcId="191029"/>
</workbook>
</file>

<file path=xl/calcChain.xml><?xml version="1.0" encoding="utf-8"?>
<calcChain xmlns="http://schemas.openxmlformats.org/spreadsheetml/2006/main">
  <c r="H43" i="1" l="1"/>
  <c r="H25" i="1"/>
  <c r="F36" i="13" l="1"/>
  <c r="F35" i="13"/>
  <c r="F33" i="13"/>
  <c r="F32" i="13"/>
  <c r="F31" i="13"/>
  <c r="F30" i="13"/>
  <c r="F29" i="13"/>
  <c r="F28" i="13"/>
  <c r="F27" i="13"/>
  <c r="F26" i="13"/>
  <c r="F25" i="13"/>
  <c r="F24" i="13"/>
  <c r="F23" i="13"/>
  <c r="F22" i="13"/>
  <c r="F21" i="13"/>
  <c r="F20" i="13"/>
  <c r="F19" i="13"/>
  <c r="F18" i="13"/>
  <c r="F17" i="13"/>
  <c r="F16" i="13"/>
  <c r="F15" i="13"/>
  <c r="F12" i="13"/>
  <c r="B1" i="1" l="1"/>
  <c r="I1" i="12" l="1"/>
  <c r="B1" i="7"/>
  <c r="B1" i="6"/>
  <c r="B1" i="9"/>
  <c r="B1" i="10"/>
  <c r="B1" i="13"/>
  <c r="B1" i="12"/>
  <c r="C55" i="2"/>
  <c r="C54" i="2"/>
  <c r="C53" i="2"/>
  <c r="C52" i="2"/>
  <c r="G46" i="1"/>
  <c r="G54" i="1"/>
  <c r="G53" i="1"/>
  <c r="G52" i="1"/>
  <c r="G50" i="1"/>
  <c r="G49" i="1"/>
  <c r="G48" i="1"/>
  <c r="G47" i="1"/>
  <c r="G45" i="1"/>
  <c r="G44" i="1"/>
  <c r="G43" i="1"/>
  <c r="G42" i="1"/>
  <c r="G41" i="1"/>
  <c r="G39" i="1"/>
  <c r="G38" i="1"/>
  <c r="G37" i="1"/>
  <c r="G36" i="1"/>
  <c r="G35" i="1"/>
  <c r="G33" i="1"/>
  <c r="G32" i="1"/>
  <c r="G31" i="1"/>
  <c r="G30" i="1"/>
  <c r="G29" i="1"/>
  <c r="G28" i="1"/>
  <c r="G21" i="1"/>
  <c r="G20" i="1"/>
  <c r="G19" i="1"/>
  <c r="G17" i="1"/>
  <c r="G16" i="1"/>
  <c r="G15" i="1"/>
  <c r="F85" i="13"/>
  <c r="F84" i="13"/>
  <c r="F83" i="13"/>
  <c r="F82" i="13"/>
  <c r="F81" i="13"/>
  <c r="F80" i="13"/>
  <c r="F79" i="13"/>
  <c r="F77" i="13"/>
  <c r="F76" i="13"/>
  <c r="F74" i="13"/>
  <c r="F73" i="13"/>
  <c r="F72" i="13"/>
  <c r="F70" i="13"/>
  <c r="F69" i="13"/>
  <c r="F68" i="13"/>
  <c r="F66" i="13"/>
  <c r="F65" i="13"/>
  <c r="F64" i="13"/>
  <c r="F63" i="13"/>
  <c r="F61" i="13"/>
  <c r="F59" i="13" s="1"/>
  <c r="F56" i="13" s="1"/>
  <c r="F60" i="13"/>
  <c r="F58" i="13"/>
  <c r="F57" i="13"/>
  <c r="F55" i="13"/>
  <c r="F54" i="13"/>
  <c r="F53" i="13"/>
  <c r="F51" i="13"/>
  <c r="F50" i="13"/>
  <c r="F49" i="13"/>
  <c r="F47" i="13"/>
  <c r="F46" i="13"/>
  <c r="F45" i="13"/>
  <c r="F43" i="13"/>
  <c r="F42" i="13"/>
  <c r="F41" i="13"/>
  <c r="C5" i="13"/>
  <c r="B5" i="13"/>
  <c r="C4" i="13"/>
  <c r="B4" i="13"/>
  <c r="C3" i="13"/>
  <c r="B3" i="13"/>
  <c r="C2" i="13"/>
  <c r="B2" i="13"/>
  <c r="I1" i="13"/>
  <c r="H85" i="13"/>
  <c r="G85" i="13"/>
  <c r="H84" i="13"/>
  <c r="G84" i="13"/>
  <c r="G83" i="13"/>
  <c r="G82" i="13"/>
  <c r="H82" i="13" s="1"/>
  <c r="H81" i="13"/>
  <c r="G81" i="13"/>
  <c r="H80" i="13"/>
  <c r="G80" i="13"/>
  <c r="G79" i="13"/>
  <c r="G77" i="13"/>
  <c r="G76" i="13"/>
  <c r="H76" i="13" s="1"/>
  <c r="G74" i="13"/>
  <c r="H74" i="13" s="1"/>
  <c r="H73" i="13"/>
  <c r="G73" i="13"/>
  <c r="H72" i="13"/>
  <c r="G72" i="13"/>
  <c r="H70" i="13"/>
  <c r="G70" i="13"/>
  <c r="G69" i="13"/>
  <c r="G68" i="13"/>
  <c r="H68" i="13" s="1"/>
  <c r="G66" i="13"/>
  <c r="H66" i="13" s="1"/>
  <c r="H65" i="13"/>
  <c r="G65" i="13"/>
  <c r="H64" i="13"/>
  <c r="G64" i="13"/>
  <c r="G63" i="13"/>
  <c r="G61" i="13"/>
  <c r="G60" i="13"/>
  <c r="H60" i="13" s="1"/>
  <c r="G58" i="13"/>
  <c r="H58" i="13" s="1"/>
  <c r="H57" i="13"/>
  <c r="G57" i="13"/>
  <c r="H55" i="13"/>
  <c r="G55" i="13"/>
  <c r="H54" i="13"/>
  <c r="G54" i="13"/>
  <c r="G53" i="13"/>
  <c r="G51" i="13"/>
  <c r="G50" i="13"/>
  <c r="H50" i="13" s="1"/>
  <c r="H49" i="13"/>
  <c r="G49" i="13"/>
  <c r="H47" i="13"/>
  <c r="G47" i="13"/>
  <c r="H46" i="13"/>
  <c r="G46" i="13"/>
  <c r="G45" i="13"/>
  <c r="G43" i="13"/>
  <c r="G42" i="13"/>
  <c r="H42" i="13" s="1"/>
  <c r="H41" i="13"/>
  <c r="G41" i="13"/>
  <c r="G40" i="13"/>
  <c r="H40" i="13" s="1"/>
  <c r="H36" i="13"/>
  <c r="G36" i="13"/>
  <c r="H35" i="13"/>
  <c r="G35" i="13"/>
  <c r="G34" i="13"/>
  <c r="F34" i="13" s="1"/>
  <c r="G33" i="13"/>
  <c r="H33" i="13" s="1"/>
  <c r="H32" i="13"/>
  <c r="G32" i="13"/>
  <c r="H31" i="13"/>
  <c r="G31" i="13"/>
  <c r="G30" i="13"/>
  <c r="G29" i="13"/>
  <c r="H29" i="13" s="1"/>
  <c r="H28" i="13"/>
  <c r="G28" i="13"/>
  <c r="H27" i="13"/>
  <c r="G27" i="13"/>
  <c r="G26" i="13"/>
  <c r="G25" i="13"/>
  <c r="H25" i="13" s="1"/>
  <c r="H24" i="13"/>
  <c r="G24" i="13"/>
  <c r="H23" i="13"/>
  <c r="G23" i="13"/>
  <c r="G22" i="13"/>
  <c r="G21" i="13"/>
  <c r="H21" i="13" s="1"/>
  <c r="H20" i="13"/>
  <c r="G20" i="13"/>
  <c r="H19" i="13"/>
  <c r="G19" i="13"/>
  <c r="G18" i="13"/>
  <c r="G17" i="13"/>
  <c r="H17" i="13" s="1"/>
  <c r="H16" i="13"/>
  <c r="G16" i="13"/>
  <c r="H15" i="13"/>
  <c r="G15" i="13"/>
  <c r="G14" i="13"/>
  <c r="F14" i="13" s="1"/>
  <c r="G13" i="13"/>
  <c r="H12" i="13"/>
  <c r="G12" i="13"/>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G5" i="10"/>
  <c r="C5" i="10"/>
  <c r="B5" i="10"/>
  <c r="C4" i="10"/>
  <c r="B4" i="10"/>
  <c r="C3" i="10"/>
  <c r="B3" i="10"/>
  <c r="C2" i="10"/>
  <c r="B2" i="10"/>
  <c r="G1" i="10"/>
  <c r="E90" i="10"/>
  <c r="F90" i="10" s="1"/>
  <c r="E89" i="10"/>
  <c r="F89" i="10" s="1"/>
  <c r="E88" i="10"/>
  <c r="E87" i="10"/>
  <c r="F87" i="10" s="1"/>
  <c r="E86" i="10"/>
  <c r="F86" i="10" s="1"/>
  <c r="E85" i="10"/>
  <c r="F85" i="10" s="1"/>
  <c r="E84" i="10"/>
  <c r="E83" i="10"/>
  <c r="F83" i="10" s="1"/>
  <c r="E82" i="10"/>
  <c r="F82" i="10" s="1"/>
  <c r="E81" i="10"/>
  <c r="F81" i="10" s="1"/>
  <c r="E80" i="10"/>
  <c r="E79" i="10"/>
  <c r="F79" i="10" s="1"/>
  <c r="E78" i="10"/>
  <c r="F78" i="10" s="1"/>
  <c r="E77" i="10"/>
  <c r="F77" i="10" s="1"/>
  <c r="E76" i="10"/>
  <c r="E75" i="10"/>
  <c r="F75" i="10" s="1"/>
  <c r="E74" i="10"/>
  <c r="F74" i="10" s="1"/>
  <c r="E73" i="10"/>
  <c r="F73" i="10" s="1"/>
  <c r="E72" i="10"/>
  <c r="E71" i="10"/>
  <c r="F71" i="10" s="1"/>
  <c r="E70" i="10"/>
  <c r="F70" i="10" s="1"/>
  <c r="E69" i="10"/>
  <c r="F69" i="10" s="1"/>
  <c r="E68" i="10"/>
  <c r="E67" i="10"/>
  <c r="F67" i="10" s="1"/>
  <c r="E66" i="10"/>
  <c r="F66" i="10" s="1"/>
  <c r="E65" i="10"/>
  <c r="F65" i="10" s="1"/>
  <c r="E64" i="10"/>
  <c r="E63" i="10"/>
  <c r="F63" i="10" s="1"/>
  <c r="E62" i="10"/>
  <c r="F62" i="10" s="1"/>
  <c r="E61" i="10"/>
  <c r="F61" i="10" s="1"/>
  <c r="E60" i="10"/>
  <c r="E59" i="10"/>
  <c r="F59" i="10" s="1"/>
  <c r="E58" i="10"/>
  <c r="F58" i="10" s="1"/>
  <c r="E57" i="10"/>
  <c r="F57" i="10" s="1"/>
  <c r="E56" i="10"/>
  <c r="E55" i="10"/>
  <c r="F55" i="10" s="1"/>
  <c r="E54" i="10"/>
  <c r="F54" i="10" s="1"/>
  <c r="E53" i="10"/>
  <c r="F53" i="10" s="1"/>
  <c r="E52" i="10"/>
  <c r="E51" i="10"/>
  <c r="F51" i="10" s="1"/>
  <c r="E50" i="10"/>
  <c r="F50" i="10" s="1"/>
  <c r="E49" i="10"/>
  <c r="F49" i="10" s="1"/>
  <c r="E48" i="10"/>
  <c r="E47" i="10"/>
  <c r="F47" i="10" s="1"/>
  <c r="E46" i="10"/>
  <c r="F46" i="10" s="1"/>
  <c r="E45" i="10"/>
  <c r="F45" i="10" s="1"/>
  <c r="E44" i="10"/>
  <c r="E43" i="10"/>
  <c r="F43" i="10" s="1"/>
  <c r="E42" i="10"/>
  <c r="F42" i="10" s="1"/>
  <c r="E41" i="10"/>
  <c r="F41" i="10" s="1"/>
  <c r="E40" i="10"/>
  <c r="E39" i="10"/>
  <c r="F39" i="10" s="1"/>
  <c r="E38" i="10"/>
  <c r="F38" i="10" s="1"/>
  <c r="E37" i="10"/>
  <c r="F37" i="10" s="1"/>
  <c r="E36" i="10"/>
  <c r="E35" i="10"/>
  <c r="F35" i="10" s="1"/>
  <c r="E34" i="10"/>
  <c r="F34" i="10" s="1"/>
  <c r="E33" i="10"/>
  <c r="F33" i="10" s="1"/>
  <c r="E32" i="10"/>
  <c r="E31" i="10"/>
  <c r="F31" i="10" s="1"/>
  <c r="E30" i="10"/>
  <c r="F30" i="10" s="1"/>
  <c r="E29" i="10"/>
  <c r="F29" i="10" s="1"/>
  <c r="E28" i="10"/>
  <c r="E27" i="10"/>
  <c r="F27" i="10" s="1"/>
  <c r="E26" i="10"/>
  <c r="F26" i="10" s="1"/>
  <c r="E25" i="10"/>
  <c r="F25" i="10" s="1"/>
  <c r="E24" i="10"/>
  <c r="E23" i="10"/>
  <c r="F23" i="10" s="1"/>
  <c r="E22" i="10"/>
  <c r="F22" i="10" s="1"/>
  <c r="E21" i="10"/>
  <c r="F21" i="10" s="1"/>
  <c r="E20" i="10"/>
  <c r="E19" i="10"/>
  <c r="F19" i="10" s="1"/>
  <c r="E18" i="10"/>
  <c r="F18" i="10" s="1"/>
  <c r="E17" i="10"/>
  <c r="F17" i="10" s="1"/>
  <c r="E16" i="10"/>
  <c r="E15" i="10"/>
  <c r="F15" i="10" s="1"/>
  <c r="E14" i="10"/>
  <c r="F14" i="10" s="1"/>
  <c r="E13" i="10"/>
  <c r="F13" i="10" s="1"/>
  <c r="E12" i="10"/>
  <c r="E11" i="10"/>
  <c r="F11" i="10" s="1"/>
  <c r="G4" i="10"/>
  <c r="A51" i="2"/>
  <c r="F66" i="12"/>
  <c r="F55" i="12"/>
  <c r="F54" i="12"/>
  <c r="F34" i="12"/>
  <c r="F23" i="12"/>
  <c r="F22" i="12"/>
  <c r="C5" i="12"/>
  <c r="B5" i="12"/>
  <c r="C4" i="12"/>
  <c r="B4" i="12"/>
  <c r="C3" i="12"/>
  <c r="B3" i="12"/>
  <c r="C2" i="12"/>
  <c r="B2" i="12"/>
  <c r="G70" i="12"/>
  <c r="H70" i="12" s="1"/>
  <c r="G69" i="12"/>
  <c r="F69" i="12" s="1"/>
  <c r="G68" i="12"/>
  <c r="F68" i="12" s="1"/>
  <c r="G67" i="12"/>
  <c r="F67" i="12" s="1"/>
  <c r="G66" i="12"/>
  <c r="H66" i="12" s="1"/>
  <c r="G65" i="12"/>
  <c r="F65" i="12" s="1"/>
  <c r="G64" i="12"/>
  <c r="F64" i="12" s="1"/>
  <c r="G63" i="12"/>
  <c r="H63" i="12" s="1"/>
  <c r="G62" i="12"/>
  <c r="H62" i="12" s="1"/>
  <c r="G61" i="12"/>
  <c r="F61" i="12" s="1"/>
  <c r="G60" i="12"/>
  <c r="F60" i="12" s="1"/>
  <c r="G59" i="12"/>
  <c r="F59" i="12" s="1"/>
  <c r="G58" i="12"/>
  <c r="H58" i="12" s="1"/>
  <c r="G57" i="12"/>
  <c r="F57" i="12" s="1"/>
  <c r="G56" i="12"/>
  <c r="F56" i="12" s="1"/>
  <c r="G55" i="12"/>
  <c r="H55" i="12" s="1"/>
  <c r="G54" i="12"/>
  <c r="H54" i="12" s="1"/>
  <c r="G53" i="12"/>
  <c r="F53" i="12" s="1"/>
  <c r="G52" i="12"/>
  <c r="F52" i="12" s="1"/>
  <c r="G51" i="12"/>
  <c r="F51" i="12" s="1"/>
  <c r="G50" i="12"/>
  <c r="H50" i="12" s="1"/>
  <c r="G49" i="12"/>
  <c r="F49" i="12" s="1"/>
  <c r="G48" i="12"/>
  <c r="F48" i="12" s="1"/>
  <c r="G47" i="12"/>
  <c r="H47" i="12" s="1"/>
  <c r="G46" i="12"/>
  <c r="H46" i="12" s="1"/>
  <c r="H45" i="12"/>
  <c r="G45" i="12"/>
  <c r="F45" i="12" s="1"/>
  <c r="G44" i="12"/>
  <c r="F44" i="12" s="1"/>
  <c r="G43" i="12"/>
  <c r="F43" i="12" s="1"/>
  <c r="G42" i="12"/>
  <c r="H42" i="12" s="1"/>
  <c r="G41" i="12"/>
  <c r="F41" i="12" s="1"/>
  <c r="G40" i="12"/>
  <c r="F40" i="12" s="1"/>
  <c r="G39" i="12"/>
  <c r="H39" i="12" s="1"/>
  <c r="G38" i="12"/>
  <c r="H38" i="12" s="1"/>
  <c r="G37" i="12"/>
  <c r="F37" i="12" s="1"/>
  <c r="G36" i="12"/>
  <c r="F36" i="12" s="1"/>
  <c r="G35" i="12"/>
  <c r="F35" i="12" s="1"/>
  <c r="G34" i="12"/>
  <c r="H34" i="12" s="1"/>
  <c r="G33" i="12"/>
  <c r="F33" i="12" s="1"/>
  <c r="G32" i="12"/>
  <c r="F32" i="12" s="1"/>
  <c r="G31" i="12"/>
  <c r="H31" i="12" s="1"/>
  <c r="G30" i="12"/>
  <c r="H30" i="12" s="1"/>
  <c r="G29" i="12"/>
  <c r="F29" i="12" s="1"/>
  <c r="G28" i="12"/>
  <c r="F28" i="12" s="1"/>
  <c r="G27" i="12"/>
  <c r="F27" i="12" s="1"/>
  <c r="G26" i="12"/>
  <c r="H26" i="12" s="1"/>
  <c r="G25" i="12"/>
  <c r="F25" i="12" s="1"/>
  <c r="G24" i="12"/>
  <c r="F24" i="12" s="1"/>
  <c r="G23" i="12"/>
  <c r="H23" i="12" s="1"/>
  <c r="G22" i="12"/>
  <c r="H22" i="12" s="1"/>
  <c r="G21" i="12"/>
  <c r="F21" i="12" s="1"/>
  <c r="G20" i="12"/>
  <c r="F20" i="12" s="1"/>
  <c r="G19" i="12"/>
  <c r="F19" i="12" s="1"/>
  <c r="G18" i="12"/>
  <c r="H18" i="12" s="1"/>
  <c r="G17" i="12"/>
  <c r="F17" i="12" s="1"/>
  <c r="G16" i="12"/>
  <c r="F16" i="12" s="1"/>
  <c r="G15" i="12"/>
  <c r="H15" i="12" s="1"/>
  <c r="G14" i="12"/>
  <c r="H14" i="12" s="1"/>
  <c r="H13" i="12"/>
  <c r="G13" i="12"/>
  <c r="F13" i="12" s="1"/>
  <c r="G12" i="12"/>
  <c r="F12" i="12" s="1"/>
  <c r="D58" i="10" l="1"/>
  <c r="H13" i="13"/>
  <c r="F13" i="13"/>
  <c r="F10" i="13" s="1"/>
  <c r="H55" i="1" s="1"/>
  <c r="F40" i="13"/>
  <c r="F39" i="13" s="1"/>
  <c r="F42" i="12"/>
  <c r="F63" i="12"/>
  <c r="H21" i="12"/>
  <c r="F14" i="12"/>
  <c r="H29" i="12"/>
  <c r="H61" i="12"/>
  <c r="F15" i="12"/>
  <c r="F26" i="12"/>
  <c r="F38" i="12"/>
  <c r="F47" i="12"/>
  <c r="F58" i="12"/>
  <c r="F70" i="12"/>
  <c r="F31" i="12"/>
  <c r="H53" i="12"/>
  <c r="F46" i="12"/>
  <c r="H37" i="12"/>
  <c r="H69" i="12"/>
  <c r="F18" i="12"/>
  <c r="F30" i="12"/>
  <c r="F39" i="12"/>
  <c r="F50" i="12"/>
  <c r="F62" i="12"/>
  <c r="H19" i="12"/>
  <c r="H27" i="12"/>
  <c r="H35" i="12"/>
  <c r="H43" i="12"/>
  <c r="H51" i="12"/>
  <c r="H59" i="12"/>
  <c r="H67" i="12"/>
  <c r="H17" i="12"/>
  <c r="H25" i="12"/>
  <c r="H33" i="12"/>
  <c r="H41" i="12"/>
  <c r="H49" i="12"/>
  <c r="H57" i="12"/>
  <c r="H65" i="12"/>
  <c r="F44" i="13"/>
  <c r="F71" i="13"/>
  <c r="F52" i="13"/>
  <c r="F78" i="13"/>
  <c r="F48" i="13"/>
  <c r="F62" i="13"/>
  <c r="F67" i="13"/>
  <c r="F75" i="13"/>
  <c r="H14" i="13"/>
  <c r="H18" i="13"/>
  <c r="H22" i="13"/>
  <c r="H26" i="13"/>
  <c r="H30" i="13"/>
  <c r="H34" i="13"/>
  <c r="H43" i="13"/>
  <c r="H45" i="13"/>
  <c r="H51" i="13"/>
  <c r="H53" i="13"/>
  <c r="H61" i="13"/>
  <c r="H63" i="13"/>
  <c r="H69" i="13"/>
  <c r="H77" i="13"/>
  <c r="H79" i="13"/>
  <c r="H83" i="13"/>
  <c r="F12" i="10"/>
  <c r="F16" i="10"/>
  <c r="F20" i="10"/>
  <c r="F24" i="10"/>
  <c r="F28" i="10"/>
  <c r="F32" i="10"/>
  <c r="F36" i="10"/>
  <c r="F40" i="10"/>
  <c r="F44" i="10"/>
  <c r="F48" i="10"/>
  <c r="F52" i="10"/>
  <c r="F56" i="10"/>
  <c r="F60" i="10"/>
  <c r="F64" i="10"/>
  <c r="F68" i="10"/>
  <c r="F72" i="10"/>
  <c r="F76" i="10"/>
  <c r="F80" i="10"/>
  <c r="F84" i="10"/>
  <c r="F88" i="10"/>
  <c r="H12" i="12"/>
  <c r="H16" i="12"/>
  <c r="H20" i="12"/>
  <c r="H24" i="12"/>
  <c r="H28" i="12"/>
  <c r="H32" i="12"/>
  <c r="H36" i="12"/>
  <c r="H40" i="12"/>
  <c r="H44" i="12"/>
  <c r="H48" i="12"/>
  <c r="H52" i="12"/>
  <c r="H56" i="12"/>
  <c r="H60" i="12"/>
  <c r="H64" i="12"/>
  <c r="H68" i="12"/>
  <c r="F10" i="12" l="1"/>
  <c r="F37" i="13"/>
  <c r="H63" i="1" s="1"/>
  <c r="D10" i="10"/>
  <c r="H64" i="1" s="1"/>
  <c r="E5" i="6"/>
  <c r="D5" i="6"/>
  <c r="D6" i="9"/>
  <c r="C6" i="9"/>
  <c r="J10" i="1"/>
  <c r="J3" i="1"/>
  <c r="J2" i="1"/>
  <c r="H44" i="1" l="1"/>
  <c r="I44" i="1" s="1"/>
  <c r="H42" i="1"/>
  <c r="I42" i="1" s="1"/>
  <c r="H38" i="1"/>
  <c r="I38" i="1" s="1"/>
  <c r="H37" i="1" s="1"/>
  <c r="I37" i="1" s="1"/>
  <c r="H17" i="1"/>
  <c r="I17" i="1" s="1"/>
  <c r="H16" i="1" s="1"/>
  <c r="I16" i="1" s="1"/>
  <c r="H41" i="1" l="1"/>
  <c r="I41" i="1" s="1"/>
  <c r="I43" i="1"/>
  <c r="G4" i="1" l="1"/>
  <c r="G9" i="1"/>
  <c r="G10" i="1"/>
  <c r="H49" i="9"/>
  <c r="H50" i="9"/>
  <c r="H51" i="9"/>
  <c r="H52" i="9"/>
  <c r="H53" i="9"/>
  <c r="H42" i="9"/>
  <c r="H43" i="9"/>
  <c r="H44" i="9"/>
  <c r="H45" i="9"/>
  <c r="H46" i="9"/>
  <c r="H47" i="9"/>
  <c r="E28" i="7" l="1"/>
  <c r="E17" i="7"/>
  <c r="H21" i="1"/>
  <c r="I21" i="1" s="1"/>
  <c r="H26" i="1"/>
  <c r="I26" i="1" s="1"/>
  <c r="H30" i="1"/>
  <c r="I30" i="1" s="1"/>
  <c r="H29" i="1"/>
  <c r="I29" i="1" s="1"/>
  <c r="H28" i="1"/>
  <c r="I28" i="1" s="1"/>
  <c r="H33" i="1"/>
  <c r="I33" i="1" s="1"/>
  <c r="H32" i="1"/>
  <c r="I32" i="1" s="1"/>
  <c r="H31" i="1"/>
  <c r="I31" i="1" s="1"/>
  <c r="H39" i="1"/>
  <c r="I39" i="1" s="1"/>
  <c r="H36" i="1"/>
  <c r="I36" i="1" s="1"/>
  <c r="H45" i="1"/>
  <c r="I45" i="1" s="1"/>
  <c r="H50" i="1"/>
  <c r="I50" i="1" s="1"/>
  <c r="H49" i="1"/>
  <c r="I49" i="1" s="1"/>
  <c r="H48" i="1"/>
  <c r="I48" i="1" s="1"/>
  <c r="H47" i="1"/>
  <c r="I47" i="1" s="1"/>
  <c r="H53" i="1"/>
  <c r="I53" i="1" s="1"/>
  <c r="H54" i="1"/>
  <c r="I54" i="1" s="1"/>
  <c r="H52" i="1" l="1"/>
  <c r="I52" i="1" s="1"/>
  <c r="I51" i="1" s="1"/>
  <c r="A54" i="2"/>
  <c r="G1" i="7" l="1"/>
  <c r="I1" i="6"/>
  <c r="J1" i="9"/>
  <c r="K42" i="6"/>
  <c r="K41" i="6"/>
  <c r="K40" i="6"/>
  <c r="K39" i="6"/>
  <c r="K38" i="6"/>
  <c r="K37" i="6"/>
  <c r="K36" i="6"/>
  <c r="K35" i="6"/>
  <c r="K34" i="6"/>
  <c r="K33" i="6"/>
  <c r="K32" i="6"/>
  <c r="K30" i="6"/>
  <c r="K29" i="6"/>
  <c r="K28" i="6"/>
  <c r="K27" i="6"/>
  <c r="K26" i="6"/>
  <c r="K25" i="6"/>
  <c r="K24" i="6"/>
  <c r="K23" i="6"/>
  <c r="K20" i="6"/>
  <c r="K19" i="6"/>
  <c r="K18" i="6"/>
  <c r="K17" i="6"/>
  <c r="K16" i="6"/>
  <c r="K14" i="6"/>
  <c r="K13" i="6"/>
  <c r="K10" i="6"/>
  <c r="L47" i="9"/>
  <c r="L46" i="9"/>
  <c r="L45" i="9"/>
  <c r="L44" i="9"/>
  <c r="L43" i="9"/>
  <c r="L42" i="9"/>
  <c r="L40" i="9"/>
  <c r="L39" i="9"/>
  <c r="L38" i="9"/>
  <c r="L37" i="9"/>
  <c r="L36" i="9"/>
  <c r="L35" i="9"/>
  <c r="L34" i="9"/>
  <c r="L33" i="9"/>
  <c r="L32" i="9"/>
  <c r="L31" i="9"/>
  <c r="L30" i="9"/>
  <c r="L29" i="9"/>
  <c r="L28" i="9"/>
  <c r="L27" i="9"/>
  <c r="L26" i="9"/>
  <c r="L25" i="9"/>
  <c r="L24" i="9"/>
  <c r="L23" i="9"/>
  <c r="L22" i="9"/>
  <c r="L21" i="9"/>
  <c r="L19" i="9"/>
  <c r="L18" i="9"/>
  <c r="L16" i="9"/>
  <c r="L15" i="9"/>
  <c r="K53" i="9"/>
  <c r="K52" i="9"/>
  <c r="K51" i="9"/>
  <c r="K50" i="9"/>
  <c r="K49" i="9"/>
  <c r="K47" i="9"/>
  <c r="K46" i="9"/>
  <c r="K45" i="9"/>
  <c r="K44" i="9"/>
  <c r="K43" i="9"/>
  <c r="K42" i="9"/>
  <c r="K40" i="9"/>
  <c r="K39" i="9"/>
  <c r="K38" i="9"/>
  <c r="K37" i="9"/>
  <c r="K36" i="9"/>
  <c r="K35" i="9"/>
  <c r="K34" i="9"/>
  <c r="K33" i="9"/>
  <c r="K32" i="9"/>
  <c r="K31" i="9"/>
  <c r="K30" i="9"/>
  <c r="K29" i="9"/>
  <c r="K28" i="9"/>
  <c r="K27" i="9"/>
  <c r="K26" i="9"/>
  <c r="K25" i="9"/>
  <c r="K24" i="9"/>
  <c r="K23" i="9"/>
  <c r="K22" i="9"/>
  <c r="K21" i="9"/>
  <c r="K19" i="9"/>
  <c r="K18" i="9"/>
  <c r="K16" i="9"/>
  <c r="K15" i="9"/>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H40" i="9"/>
  <c r="J40" i="9" s="1"/>
  <c r="H39" i="9"/>
  <c r="J39" i="9" s="1"/>
  <c r="H38" i="9"/>
  <c r="J38" i="9" s="1"/>
  <c r="H37" i="9"/>
  <c r="J37" i="9" s="1"/>
  <c r="H36" i="9"/>
  <c r="J36" i="9" s="1"/>
  <c r="H35" i="9"/>
  <c r="J35" i="9" s="1"/>
  <c r="H34" i="9"/>
  <c r="H33" i="9"/>
  <c r="J33" i="9" s="1"/>
  <c r="H32" i="9"/>
  <c r="J32" i="9" s="1"/>
  <c r="H31" i="9"/>
  <c r="J31" i="9" s="1"/>
  <c r="H30" i="9"/>
  <c r="J30" i="9" s="1"/>
  <c r="H29" i="9"/>
  <c r="J29" i="9" s="1"/>
  <c r="H28" i="9"/>
  <c r="J28" i="9" s="1"/>
  <c r="H27" i="9"/>
  <c r="J27" i="9" s="1"/>
  <c r="H26" i="9"/>
  <c r="J26" i="9" s="1"/>
  <c r="H25" i="9"/>
  <c r="J25" i="9" s="1"/>
  <c r="H24" i="9"/>
  <c r="J24" i="9" s="1"/>
  <c r="H23" i="9"/>
  <c r="J23" i="9" s="1"/>
  <c r="H22" i="9"/>
  <c r="H21" i="9"/>
  <c r="J21" i="9" s="1"/>
  <c r="H20" i="9"/>
  <c r="J20" i="9" s="1"/>
  <c r="H19" i="9"/>
  <c r="J19" i="9" s="1"/>
  <c r="H18" i="9"/>
  <c r="J18" i="9" s="1"/>
  <c r="H17" i="9"/>
  <c r="J17" i="9" s="1"/>
  <c r="H16" i="9"/>
  <c r="H15" i="9"/>
  <c r="J15" i="9" s="1"/>
  <c r="H14" i="9"/>
  <c r="J14" i="9" s="1"/>
  <c r="H13" i="9"/>
  <c r="H12" i="9"/>
  <c r="J12" i="9" s="1"/>
  <c r="J52" i="9"/>
  <c r="J51" i="9"/>
  <c r="J49" i="9"/>
  <c r="J42" i="9"/>
  <c r="A47" i="2"/>
  <c r="E6" i="9"/>
  <c r="J44" i="9"/>
  <c r="J53" i="9"/>
  <c r="J47" i="9"/>
  <c r="J46" i="9"/>
  <c r="J45" i="9"/>
  <c r="C5" i="9"/>
  <c r="H11" i="9"/>
  <c r="J11" i="9" s="1"/>
  <c r="K11" i="9" s="1"/>
  <c r="C4" i="9"/>
  <c r="C3" i="9"/>
  <c r="C2" i="9"/>
  <c r="K15" i="6"/>
  <c r="L20" i="9"/>
  <c r="K12" i="9"/>
  <c r="L12" i="9"/>
  <c r="K13" i="9"/>
  <c r="L13" i="9"/>
  <c r="K14" i="9"/>
  <c r="L14" i="9"/>
  <c r="J16" i="9"/>
  <c r="K17" i="9"/>
  <c r="K20" i="9"/>
  <c r="J22" i="9"/>
  <c r="J34" i="9"/>
  <c r="J50" i="9"/>
  <c r="I39" i="6"/>
  <c r="I38" i="6"/>
  <c r="I42" i="6"/>
  <c r="I41" i="6"/>
  <c r="I40" i="6"/>
  <c r="I37" i="6"/>
  <c r="I36" i="6"/>
  <c r="I35" i="6"/>
  <c r="I34" i="6"/>
  <c r="I33" i="6"/>
  <c r="I32" i="6"/>
  <c r="G31" i="6"/>
  <c r="E31" i="6"/>
  <c r="L17" i="9"/>
  <c r="K12" i="6"/>
  <c r="E7" i="7"/>
  <c r="E7" i="6"/>
  <c r="G7" i="6" s="1"/>
  <c r="I30" i="6"/>
  <c r="I29" i="6"/>
  <c r="I28" i="6"/>
  <c r="I27" i="6"/>
  <c r="I26" i="6"/>
  <c r="I25" i="6"/>
  <c r="I24" i="6"/>
  <c r="I23" i="6"/>
  <c r="I22" i="6"/>
  <c r="I20" i="6"/>
  <c r="I19" i="6"/>
  <c r="I18" i="6"/>
  <c r="I17" i="6"/>
  <c r="I16" i="6"/>
  <c r="I15" i="6"/>
  <c r="I14" i="6"/>
  <c r="I13" i="6"/>
  <c r="I12" i="6"/>
  <c r="I11" i="6"/>
  <c r="I10" i="6"/>
  <c r="K11" i="6"/>
  <c r="L11" i="9"/>
  <c r="E9" i="7"/>
  <c r="E8" i="7" s="1"/>
  <c r="C5" i="7"/>
  <c r="C4" i="7"/>
  <c r="C3" i="7"/>
  <c r="C2" i="7"/>
  <c r="E21" i="6"/>
  <c r="E9" i="6"/>
  <c r="C5" i="6"/>
  <c r="C4" i="6"/>
  <c r="C3" i="6"/>
  <c r="C2" i="6"/>
  <c r="G9" i="6"/>
  <c r="G21" i="6"/>
  <c r="G8" i="6" s="1"/>
  <c r="H32" i="6" s="1"/>
  <c r="D5" i="1"/>
  <c r="D10" i="1"/>
  <c r="D9" i="1"/>
  <c r="I4" i="1"/>
  <c r="A52" i="2"/>
  <c r="A53" i="2"/>
  <c r="A55" i="2"/>
  <c r="A56" i="2"/>
  <c r="H27" i="1"/>
  <c r="J5" i="1" s="1"/>
  <c r="H40" i="1"/>
  <c r="J7" i="1" s="1"/>
  <c r="D7" i="1" l="1"/>
  <c r="K48" i="9"/>
  <c r="K22" i="6"/>
  <c r="K21" i="6" s="1"/>
  <c r="L41" i="9"/>
  <c r="H10" i="9"/>
  <c r="H15" i="6"/>
  <c r="H19" i="6"/>
  <c r="K31" i="6"/>
  <c r="I21" i="6"/>
  <c r="H18" i="6"/>
  <c r="H41" i="6"/>
  <c r="H37" i="6"/>
  <c r="E4" i="1"/>
  <c r="K9" i="6"/>
  <c r="J13" i="9"/>
  <c r="J10" i="9" s="1"/>
  <c r="K41" i="9"/>
  <c r="L10" i="9"/>
  <c r="H48" i="9"/>
  <c r="H16" i="6"/>
  <c r="H31" i="6"/>
  <c r="I31" i="6"/>
  <c r="H33" i="6"/>
  <c r="H35" i="6"/>
  <c r="H30" i="6"/>
  <c r="H14" i="6"/>
  <c r="H11" i="6"/>
  <c r="H17" i="6"/>
  <c r="H28" i="6"/>
  <c r="H12" i="6"/>
  <c r="H42" i="6"/>
  <c r="H36" i="6"/>
  <c r="H22" i="6"/>
  <c r="H27" i="6"/>
  <c r="H23" i="6"/>
  <c r="H34" i="6"/>
  <c r="H40" i="6"/>
  <c r="H38" i="6"/>
  <c r="H26" i="6"/>
  <c r="H10" i="6"/>
  <c r="H29" i="6"/>
  <c r="H13" i="6"/>
  <c r="H24" i="6"/>
  <c r="H9" i="6"/>
  <c r="H39" i="6"/>
  <c r="H25" i="6"/>
  <c r="H20" i="6"/>
  <c r="E8" i="6"/>
  <c r="I9" i="6"/>
  <c r="J43" i="9"/>
  <c r="J41" i="9" s="1"/>
  <c r="H41" i="9"/>
  <c r="H21" i="6"/>
  <c r="K10" i="9"/>
  <c r="J48" i="9"/>
  <c r="L9" i="9" l="1"/>
  <c r="C11" i="1" s="1"/>
  <c r="D11" i="1" s="1"/>
  <c r="H9" i="9"/>
  <c r="H68" i="1"/>
  <c r="H67" i="1"/>
  <c r="H66" i="1"/>
  <c r="H69" i="1"/>
  <c r="H65" i="1"/>
  <c r="I56" i="1"/>
  <c r="I57" i="1" s="1"/>
  <c r="H56" i="1"/>
  <c r="I65" i="1"/>
  <c r="K9" i="9"/>
  <c r="J8" i="1"/>
  <c r="K8" i="6"/>
  <c r="J9" i="1"/>
  <c r="F42" i="6"/>
  <c r="F37" i="6"/>
  <c r="F40" i="6"/>
  <c r="F27" i="6"/>
  <c r="F30" i="6"/>
  <c r="F20" i="6"/>
  <c r="F13" i="6"/>
  <c r="F14" i="6"/>
  <c r="F41" i="6"/>
  <c r="F33" i="6"/>
  <c r="F29" i="6"/>
  <c r="F12" i="6"/>
  <c r="F38" i="6"/>
  <c r="F39" i="6"/>
  <c r="F35" i="6"/>
  <c r="F23" i="6"/>
  <c r="F26" i="6"/>
  <c r="F16" i="6"/>
  <c r="F19" i="6"/>
  <c r="F17" i="6"/>
  <c r="F28" i="6"/>
  <c r="F22" i="6"/>
  <c r="F15" i="6"/>
  <c r="F10" i="6"/>
  <c r="F36" i="6"/>
  <c r="F24" i="6"/>
  <c r="F18" i="6"/>
  <c r="F21" i="6"/>
  <c r="F9" i="6"/>
  <c r="F34" i="6"/>
  <c r="F25" i="6"/>
  <c r="F32" i="6"/>
  <c r="F11" i="6"/>
  <c r="J9" i="9"/>
  <c r="F31" i="6"/>
  <c r="I8" i="6"/>
  <c r="H57" i="1" l="1"/>
  <c r="H58" i="1"/>
  <c r="I58" i="1"/>
  <c r="I59" i="1" s="1"/>
  <c r="I60" i="1" s="1"/>
  <c r="I66" i="1"/>
  <c r="I67" i="1" s="1"/>
  <c r="G5" i="7"/>
  <c r="E5" i="7"/>
  <c r="J22" i="6"/>
  <c r="J29" i="6"/>
  <c r="J33" i="6"/>
  <c r="J36" i="6"/>
  <c r="J37" i="6"/>
  <c r="J16" i="6"/>
  <c r="J35" i="6"/>
  <c r="J42" i="6"/>
  <c r="J25" i="6"/>
  <c r="J20" i="6"/>
  <c r="J38" i="6"/>
  <c r="J32" i="6"/>
  <c r="J17" i="6"/>
  <c r="J26" i="6"/>
  <c r="J12" i="6"/>
  <c r="J41" i="6"/>
  <c r="J30" i="6"/>
  <c r="J11" i="6"/>
  <c r="J24" i="6"/>
  <c r="J13" i="6"/>
  <c r="H8" i="6"/>
  <c r="J39" i="6"/>
  <c r="J40" i="6"/>
  <c r="J23" i="6"/>
  <c r="J28" i="6"/>
  <c r="J10" i="6"/>
  <c r="J27" i="6"/>
  <c r="J14" i="6"/>
  <c r="J15" i="6"/>
  <c r="J21" i="6"/>
  <c r="J34" i="6"/>
  <c r="J18" i="6"/>
  <c r="J19" i="6"/>
  <c r="F8" i="6"/>
  <c r="J31" i="6"/>
  <c r="J8" i="6"/>
  <c r="J9" i="6"/>
  <c r="H59" i="1" l="1"/>
  <c r="H61" i="1"/>
  <c r="H60" i="1"/>
  <c r="I68" i="1"/>
  <c r="I69" i="1" s="1"/>
  <c r="I64" i="1" s="1"/>
  <c r="I61" i="1"/>
  <c r="I62" i="1" s="1"/>
  <c r="H62" i="1" l="1"/>
  <c r="I63" i="1"/>
  <c r="I55" i="1" s="1"/>
  <c r="I46" i="1" l="1"/>
  <c r="I40" i="1" s="1"/>
  <c r="H35" i="1" l="1"/>
  <c r="H34" i="1" s="1"/>
  <c r="J6" i="1" s="1"/>
  <c r="I35" i="1" l="1"/>
  <c r="I34" i="1" s="1"/>
  <c r="I27" i="1" s="1"/>
  <c r="I25" i="1" s="1"/>
  <c r="H24" i="1" s="1"/>
  <c r="I24" i="1" l="1"/>
  <c r="H23" i="1" l="1"/>
  <c r="I23" i="1" s="1"/>
  <c r="I22" i="1" s="1"/>
  <c r="H20" i="1"/>
  <c r="H15" i="1"/>
  <c r="I15" i="1" s="1"/>
  <c r="I20" i="1" l="1"/>
  <c r="H19" i="1" s="1"/>
  <c r="I19" i="1" s="1"/>
  <c r="I18" i="1" s="1"/>
  <c r="I14" i="1"/>
  <c r="I11" i="1" l="1"/>
</calcChain>
</file>

<file path=xl/sharedStrings.xml><?xml version="1.0" encoding="utf-8"?>
<sst xmlns="http://schemas.openxmlformats.org/spreadsheetml/2006/main" count="1464" uniqueCount="902">
  <si>
    <t>Física</t>
  </si>
  <si>
    <t>Tipo Persona</t>
  </si>
  <si>
    <t>Jurídica</t>
  </si>
  <si>
    <t>Promotor:</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</si>
  <si>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</si>
  <si>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</si>
  <si>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</si>
  <si>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</si>
  <si>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</si>
  <si>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</si>
  <si>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</si>
  <si>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</si>
  <si>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</si>
  <si>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</si>
  <si>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</si>
  <si>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</si>
  <si>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</si>
  <si>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</si>
  <si>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</si>
  <si>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</si>
  <si>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</si>
  <si>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</si>
  <si>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</si>
  <si>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</si>
  <si>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</si>
  <si>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</si>
  <si>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</si>
  <si>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</si>
  <si>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</si>
  <si>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Asociaciones</t>
  </si>
  <si>
    <t>Ayuntamientos</t>
  </si>
  <si>
    <t>% Ayda Maxima</t>
  </si>
  <si>
    <t>Código</t>
  </si>
  <si>
    <t>CRITERIO/Subcriterio</t>
  </si>
  <si>
    <t>Forma Objetiva de Valoración</t>
  </si>
  <si>
    <t>Puntos máx.</t>
  </si>
  <si>
    <t>LOCALIZACIÓN DEL PROYECTO</t>
  </si>
  <si>
    <t>Excluyente</t>
  </si>
  <si>
    <t>GRADO DE PARTICIPACION Y COOPERACIÓN DE QUIEN PROMUEVE EL PROYECTO</t>
  </si>
  <si>
    <t>ACCESO Y CALIDAD DE LOS SERVICIOS DE PROXIMIDAD</t>
  </si>
  <si>
    <t>GRADO DE INNOVACIÓN DEL PROYECTO</t>
  </si>
  <si>
    <t>Si se argumenta la existencia de ese nº de elementos innovadores de forma conveniente se le asigna esta puntuación.</t>
  </si>
  <si>
    <t>NUMERO DE NECESIDADES QUE CUBRE DE LA ESTRATEGIA</t>
  </si>
  <si>
    <t>Si se justifica que el proyecto responde a ese nº de necesidades de forma conveniente se le asigna esta puntuación.</t>
  </si>
  <si>
    <t>SI/NO</t>
  </si>
  <si>
    <t>Fecha</t>
  </si>
  <si>
    <t>Tipo Empresa:</t>
  </si>
  <si>
    <t>Total Inversión</t>
  </si>
  <si>
    <t>Si/No</t>
  </si>
  <si>
    <t>No</t>
  </si>
  <si>
    <t>Si</t>
  </si>
  <si>
    <t>Puntos</t>
  </si>
  <si>
    <t>TOTAL</t>
  </si>
  <si>
    <t>Zona</t>
  </si>
  <si>
    <t>ID</t>
  </si>
  <si>
    <t>Criterio</t>
  </si>
  <si>
    <t>Valor</t>
  </si>
  <si>
    <t>Innovacion</t>
  </si>
  <si>
    <t>Cantidad</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</si>
  <si>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</si>
  <si>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</si>
  <si>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</si>
  <si>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</si>
  <si>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</si>
  <si>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</si>
  <si>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</si>
  <si>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</si>
  <si>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</si>
  <si>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</si>
  <si>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</si>
  <si>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</si>
  <si>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</si>
  <si>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</si>
  <si>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</si>
  <si>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</si>
  <si>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</si>
  <si>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</si>
  <si>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</si>
  <si>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</si>
  <si>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</si>
  <si>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</si>
  <si>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</si>
  <si>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</si>
  <si>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</si>
  <si>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</si>
  <si>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</si>
  <si>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</si>
  <si>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</si>
  <si>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</si>
  <si>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</si>
  <si>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</si>
  <si>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</si>
  <si>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</si>
  <si>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</si>
  <si>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</si>
  <si>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</si>
  <si>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</si>
  <si>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</si>
  <si>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</si>
  <si>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</si>
  <si>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</si>
  <si>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</si>
  <si>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</si>
  <si>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</si>
  <si>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</si>
  <si>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</si>
  <si>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</si>
  <si>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</si>
  <si>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</si>
  <si>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</si>
  <si>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</si>
  <si>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</si>
  <si>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</si>
  <si>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</si>
  <si>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</si>
  <si>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</si>
  <si>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</si>
  <si>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</si>
  <si>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</si>
  <si>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</si>
  <si>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</si>
  <si>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</si>
  <si>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</si>
  <si>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</si>
  <si>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</si>
  <si>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</si>
  <si>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</si>
  <si>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</si>
  <si>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</si>
  <si>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</si>
  <si>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</si>
  <si>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</si>
  <si>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</si>
  <si>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</si>
  <si>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</si>
  <si>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</si>
  <si>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</si>
  <si>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</si>
  <si>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</si>
  <si>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</si>
  <si>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</si>
  <si>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</si>
  <si>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</si>
  <si>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</si>
  <si>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</si>
  <si>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</si>
  <si>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</si>
  <si>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</si>
  <si>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</si>
  <si>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</si>
  <si>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</si>
  <si>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</si>
  <si>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</si>
  <si>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</si>
  <si>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</si>
  <si>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</si>
  <si>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</si>
  <si>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</si>
  <si>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</si>
  <si>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</si>
  <si>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</si>
  <si>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</si>
  <si>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</si>
  <si>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</si>
  <si>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</si>
  <si>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</si>
  <si>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</si>
  <si>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</si>
  <si>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</si>
  <si>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</si>
  <si>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</si>
  <si>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</si>
  <si>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</si>
  <si>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</si>
  <si>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</si>
  <si>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</si>
  <si>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</si>
  <si>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</si>
  <si>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</si>
  <si>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</si>
  <si>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</si>
  <si>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</si>
  <si>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</si>
  <si>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</si>
  <si>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</si>
  <si>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</si>
  <si>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</si>
  <si>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</si>
  <si>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</si>
  <si>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</si>
  <si>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</si>
  <si>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</si>
  <si>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</si>
  <si>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</si>
  <si>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</si>
  <si>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</si>
  <si>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</si>
  <si>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</si>
  <si>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</si>
  <si>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</si>
  <si>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</si>
  <si>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</si>
  <si>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</si>
  <si>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</si>
  <si>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</si>
  <si>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</si>
  <si>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</si>
  <si>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</si>
  <si>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</si>
  <si>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</si>
  <si>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</si>
  <si>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</si>
  <si>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</si>
  <si>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</si>
  <si>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</si>
  <si>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</si>
  <si>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</si>
  <si>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</si>
  <si>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</si>
  <si>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</si>
  <si>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</si>
  <si>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Puntuación &lt; 25</t>
  </si>
  <si>
    <t>No indica necesidades</t>
  </si>
  <si>
    <t>Linea Ayuda:</t>
  </si>
  <si>
    <t>Nueva Empresa:</t>
  </si>
  <si>
    <t>VERDADERO/FALSO</t>
  </si>
  <si>
    <t>Alertas</t>
  </si>
  <si>
    <t>LOS VILLARES</t>
  </si>
  <si>
    <t>Filtros</t>
  </si>
  <si>
    <t>No fomenta la igualdad H/M</t>
  </si>
  <si>
    <t>No contribuye a la lucha contra el cambio climático</t>
  </si>
  <si>
    <t>No crea empleo</t>
  </si>
  <si>
    <t>No hay innovación</t>
  </si>
  <si>
    <t>No cumple Ratio 90.000€  Inversion/UTA</t>
  </si>
  <si>
    <t>Limites caracteres proyecto</t>
  </si>
  <si>
    <t>Advertencia</t>
  </si>
  <si>
    <t>Texto  muy breve</t>
  </si>
  <si>
    <t>Texto muy extenso</t>
  </si>
  <si>
    <t>Municipio no seleccionado</t>
  </si>
  <si>
    <t>Fechas Convocatoria</t>
  </si>
  <si>
    <t>Fecha fuera de convocatoria</t>
  </si>
  <si>
    <t>El tipo de promotor no esta incluido en esta linea de ayuda</t>
  </si>
  <si>
    <t>Tipo Promotor:</t>
  </si>
  <si>
    <t>Seleccione la linea de ayuda</t>
  </si>
  <si>
    <t>Nº Expte.:</t>
  </si>
  <si>
    <t>Seleccione un valor</t>
  </si>
  <si>
    <t>Inversión Subvencionable</t>
  </si>
  <si>
    <t>Introduzca importe inversión</t>
  </si>
  <si>
    <t>Compruebe el importe de la inversión</t>
  </si>
  <si>
    <t>VALDEPEÑAS DE JAÉN</t>
  </si>
  <si>
    <t>FUENSANTA DE MARTOS</t>
  </si>
  <si>
    <t>Completar balance</t>
  </si>
  <si>
    <t>Revisar Resultados</t>
  </si>
  <si>
    <t>INVERSIONES</t>
  </si>
  <si>
    <t>A)  INVERSIONES MATERIALES</t>
  </si>
  <si>
    <t>Terrenos y bienes naturales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</si>
  <si>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</si>
  <si>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</si>
  <si>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</si>
  <si>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</si>
  <si>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</si>
  <si>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</si>
  <si>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</si>
  <si>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</si>
  <si>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</si>
  <si>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</si>
  <si>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</si>
  <si>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</si>
  <si>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</si>
  <si>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inversion</t>
  </si>
  <si>
    <t>Material</t>
  </si>
  <si>
    <t>Intangible</t>
  </si>
  <si>
    <t>…</t>
  </si>
  <si>
    <t>B) INMOVILIZACIONES INMATERIALES</t>
  </si>
  <si>
    <t>TOTAL INVERSION</t>
  </si>
  <si>
    <t>TOTAL FINANCIACION</t>
  </si>
  <si>
    <t>A)  FINANCIACION PROPIA</t>
  </si>
  <si>
    <t>Capital propio</t>
  </si>
  <si>
    <t>Emision de acciones</t>
  </si>
  <si>
    <t>Reservas</t>
  </si>
  <si>
    <t>Remanentes de ejercicios</t>
  </si>
  <si>
    <t>B) FINANCIACION AJENA</t>
  </si>
  <si>
    <t>Prestamos y creditos a corto plazo</t>
  </si>
  <si>
    <t>Renting</t>
  </si>
  <si>
    <t>Leasing</t>
  </si>
  <si>
    <t>Factoring</t>
  </si>
  <si>
    <t>Importe</t>
  </si>
  <si>
    <t>Tasa Interes</t>
  </si>
  <si>
    <t>Periodo Amortizacion</t>
  </si>
  <si>
    <t>Financiacio</t>
  </si>
  <si>
    <t>C) OTRAS FUENTES DE FINANCIACION</t>
  </si>
  <si>
    <t>Ayudas reintegrables</t>
  </si>
  <si>
    <t>Prestamos familares</t>
  </si>
  <si>
    <t>Periodos amortizacion</t>
  </si>
  <si>
    <t>Mes</t>
  </si>
  <si>
    <t>Año</t>
  </si>
  <si>
    <t>Carencia</t>
  </si>
  <si>
    <t>FUENTE DE FINANCIACION DE LA INVERSION</t>
  </si>
  <si>
    <t>Total</t>
  </si>
  <si>
    <t>Tramites en Solicitud de Ayuda. Documentacion Justificativa a aportar en Tramite de Audiencia</t>
  </si>
  <si>
    <t>Tramites y Documentacion a aportar en Solicitud Pago</t>
  </si>
  <si>
    <t>Prestamos y creditos a largo plazo</t>
  </si>
  <si>
    <t>Nueva Empresa (Balances previsionales)</t>
  </si>
  <si>
    <t>La Inversion y Financiación no coinciden</t>
  </si>
  <si>
    <t>Financiacion</t>
  </si>
  <si>
    <t>Efectos comerciales a pagar a Largo/Plazo</t>
  </si>
  <si>
    <t>CS22</t>
  </si>
  <si>
    <t>CS22.1</t>
  </si>
  <si>
    <t>CS22.2</t>
  </si>
  <si>
    <t>CS21</t>
  </si>
  <si>
    <t>CS21.1</t>
  </si>
  <si>
    <t>CS21.2</t>
  </si>
  <si>
    <t>CS21.3</t>
  </si>
  <si>
    <t>CS20</t>
  </si>
  <si>
    <t>CS20.1</t>
  </si>
  <si>
    <t>CS20.2</t>
  </si>
  <si>
    <t>CS20.3</t>
  </si>
  <si>
    <t>CS20.4</t>
  </si>
  <si>
    <t>CS20.5</t>
  </si>
  <si>
    <t>CS19</t>
  </si>
  <si>
    <t>CS19.1</t>
  </si>
  <si>
    <t>CS19.2</t>
  </si>
  <si>
    <t>CS19.3</t>
  </si>
  <si>
    <t>CS19.4</t>
  </si>
  <si>
    <t>CS18.1</t>
  </si>
  <si>
    <t>CS18.2</t>
  </si>
  <si>
    <t>CS18.3</t>
  </si>
  <si>
    <t>CS18.4</t>
  </si>
  <si>
    <t>CS18.5</t>
  </si>
  <si>
    <t>CS18.6</t>
  </si>
  <si>
    <t>CS16</t>
  </si>
  <si>
    <t>CS16.1</t>
  </si>
  <si>
    <t>CS16.2</t>
  </si>
  <si>
    <t>IMPACTO DE LA INICIATIVA EN MÁS DE 1 MUNICIPIO</t>
  </si>
  <si>
    <t>No Productivo</t>
  </si>
  <si>
    <t>CS15</t>
  </si>
  <si>
    <t>CS15.1</t>
  </si>
  <si>
    <t>CS15.2</t>
  </si>
  <si>
    <t>CS15.3</t>
  </si>
  <si>
    <t>CS17</t>
  </si>
  <si>
    <t>CS17.1</t>
  </si>
  <si>
    <t>CS17.2</t>
  </si>
  <si>
    <t>CS17.3</t>
  </si>
  <si>
    <t>CS17.4</t>
  </si>
  <si>
    <t>CS18</t>
  </si>
  <si>
    <t>CAPACIDAD DE PREFINANCIACIÓN</t>
  </si>
  <si>
    <t>Memoria; Declaración Bancaria de Solvencia, o cualquier otra Documentación extendida por personas públicas o privadas que acredite la disponibilidad de la financiación necesaria para cubrir el 100% de la inversión.</t>
  </si>
  <si>
    <t>Arrendamientos y cánones</t>
  </si>
  <si>
    <t>Reperaciones y Conservación</t>
  </si>
  <si>
    <t>Servicios profesionales independientes</t>
  </si>
  <si>
    <t>Prima de seguro</t>
  </si>
  <si>
    <t>Servicios bancarios y similares</t>
  </si>
  <si>
    <t>Publicidad, propaganda y relaciones públicas</t>
  </si>
  <si>
    <t>Suministros</t>
  </si>
  <si>
    <t>Tasas y Licencias</t>
  </si>
  <si>
    <t>Sueldos brutos</t>
  </si>
  <si>
    <t>C) PRESUPUESTO DE GASTOS (Fijos y Variables)</t>
  </si>
  <si>
    <t>Construcciones</t>
  </si>
  <si>
    <t>AIS1</t>
  </si>
  <si>
    <t>AIS2</t>
  </si>
  <si>
    <t>AIS3</t>
  </si>
  <si>
    <t>AIS4</t>
  </si>
  <si>
    <t>AIS5</t>
  </si>
  <si>
    <t>AIS6</t>
  </si>
  <si>
    <t>AIS7</t>
  </si>
  <si>
    <t>AIS8</t>
  </si>
  <si>
    <t>AIS9</t>
  </si>
  <si>
    <t>AIS10</t>
  </si>
  <si>
    <t>AIS11</t>
  </si>
  <si>
    <t>AIS12</t>
  </si>
  <si>
    <t>AIS13</t>
  </si>
  <si>
    <t>AIS14</t>
  </si>
  <si>
    <t>AIS15</t>
  </si>
  <si>
    <t>AIS16</t>
  </si>
  <si>
    <t>AIS17</t>
  </si>
  <si>
    <t>AIS18</t>
  </si>
  <si>
    <t>AIS19</t>
  </si>
  <si>
    <t>AIS20</t>
  </si>
  <si>
    <t>AIS21</t>
  </si>
  <si>
    <t>AIS22</t>
  </si>
  <si>
    <t>AIS23</t>
  </si>
  <si>
    <t>AIS24</t>
  </si>
  <si>
    <t>AIS25</t>
  </si>
  <si>
    <t>Subvencion (3)</t>
  </si>
  <si>
    <t xml:space="preserve">Otras Subvenciones </t>
  </si>
  <si>
    <t>Subvencion solicitada</t>
  </si>
  <si>
    <t>Base Imponible</t>
  </si>
  <si>
    <t>% IVA</t>
  </si>
  <si>
    <t>Actuacion</t>
  </si>
  <si>
    <t>Coste Unitario</t>
  </si>
  <si>
    <t>Importe IVA</t>
  </si>
  <si>
    <t>Partida</t>
  </si>
  <si>
    <t>A)  GASTOS SUBVENCIONABLES</t>
  </si>
  <si>
    <t>C) GASTOS NO SUBVENCIONABLES</t>
  </si>
  <si>
    <t xml:space="preserve">TOTAL </t>
  </si>
  <si>
    <t>Moderación Costes</t>
  </si>
  <si>
    <t>Sueldos y Salarios</t>
  </si>
  <si>
    <t>Tarifas Oficiales</t>
  </si>
  <si>
    <t>3 Ofertas/Presupuestos</t>
  </si>
  <si>
    <t>Otros …</t>
  </si>
  <si>
    <t>Informe Justificativo</t>
  </si>
  <si>
    <t>Otras bases de datos</t>
  </si>
  <si>
    <t>Bienes y Equipos 2º Mano</t>
  </si>
  <si>
    <t>Seleccione Partida</t>
  </si>
  <si>
    <t>Seleccione tipo de Moderación</t>
  </si>
  <si>
    <t>Unidades</t>
  </si>
  <si>
    <t>Importe Subvencionable</t>
  </si>
  <si>
    <t>B) GASTOS PROPIOS SUBVENCIONABLES</t>
  </si>
  <si>
    <t>COMPROBACION CON PRESUPUESTO</t>
  </si>
  <si>
    <t>La Inversión y Financiación no coinciden</t>
  </si>
  <si>
    <t>Balance y Cuenta de Resultados Previsionales</t>
  </si>
  <si>
    <t>Balance y Cuenta de Resultados reales</t>
  </si>
  <si>
    <t>Revise datos ejercicio</t>
  </si>
  <si>
    <t>Revise datos previstos</t>
  </si>
  <si>
    <t>Empresa Existente (Balances reales y previstos)</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</si>
  <si>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</si>
  <si>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</si>
  <si>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</si>
  <si>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</si>
  <si>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</si>
  <si>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</si>
  <si>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</si>
  <si>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</si>
  <si>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</si>
  <si>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</si>
  <si>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</si>
  <si>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</si>
  <si>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</si>
  <si>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</si>
  <si>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</si>
  <si>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</si>
  <si>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Formación medioambiental recibida o impartida por la persona solicitante</t>
  </si>
  <si>
    <t>CS19.5</t>
  </si>
  <si>
    <t>Proyectos promovidos por Ayuntamientos</t>
  </si>
  <si>
    <t>Resto de proyectos</t>
  </si>
  <si>
    <t>El proyecto afecta a toda la población del municipio donde se desarrolla</t>
  </si>
  <si>
    <t>El proyecto beneficia sólo a parte de la población del municipio donde se desarrolla</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</si>
  <si>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</si>
  <si>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</si>
  <si>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</si>
  <si>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o que por sus características se desarrolle en varios municipios.</t>
  </si>
  <si>
    <t>CONTRIBUCIÓN A LA PROTECCIÓN DEL MEDIO AMBIENTE Y A LA LUCHA CONTRA EL CAMBIO CLIMÁTICO</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</si>
  <si>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</si>
  <si>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</si>
  <si>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CONTRIBUCIÓN A LA IGUALDAD ENTRE MUJERES Y HOMBRES</t>
  </si>
  <si>
    <t>CONTRIBUCIÓN A UNA MAYOR PARTICIPACIÓN DE LA JUVENTUD</t>
  </si>
  <si>
    <t>Participación en acciones y/o actividades de cooperación horizontal-vertical</t>
  </si>
  <si>
    <t>Creación de nuevos servicios de proximidad</t>
  </si>
  <si>
    <t>Mejora de los servicios de proximidad actualmente existentes</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</si>
  <si>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</si>
  <si>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</si>
  <si>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</si>
  <si>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</si>
  <si>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</si>
  <si>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</si>
  <si>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</si>
  <si>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</si>
  <si>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</si>
  <si>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</si>
  <si>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</si>
  <si>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</si>
  <si>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CS23</t>
  </si>
  <si>
    <t>CS23.1</t>
  </si>
  <si>
    <t>CS23.2</t>
  </si>
  <si>
    <t>CS23.3</t>
  </si>
  <si>
    <t>CS23.4</t>
  </si>
  <si>
    <t>CS23.5</t>
  </si>
  <si>
    <t>CS23.6</t>
  </si>
  <si>
    <t>CS23.7</t>
  </si>
  <si>
    <t>CS23.8</t>
  </si>
  <si>
    <t>CS24</t>
  </si>
  <si>
    <t>CS24.1</t>
  </si>
  <si>
    <t>CS24.2</t>
  </si>
  <si>
    <t>CS24.3</t>
  </si>
  <si>
    <t>CS24.4</t>
  </si>
  <si>
    <t>CS24.5</t>
  </si>
  <si>
    <t>Abordar un ámbito de actuación nuevo</t>
  </si>
  <si>
    <t>Extender el ámbito de actuación a nuevos colectivos de beneficiarios</t>
  </si>
  <si>
    <t>Disminuir los costes de desarrollo de las actuaciones</t>
  </si>
  <si>
    <t>Mejorar la calidad en el desarrollo del objeto de la entidad</t>
  </si>
  <si>
    <t>Mejorar el despliegue de la entidad o/y el acceso al objeto de su actividad</t>
  </si>
  <si>
    <t>Mejorar el desarrollo de los procesos asociados al desarrollo de las actuaciones</t>
  </si>
  <si>
    <t>Cambio en las características del servicio o actuación en la que se concreta el objeto</t>
  </si>
  <si>
    <t>Cambio en el posicionamiento mediante nuevas fórmulas para conectar con el público objetivo</t>
  </si>
  <si>
    <t>Cambio en la difusión-divulgación. Nuevos soportes, mejora de imagen, sistemas fidelización…</t>
  </si>
  <si>
    <t>Cambio en el lugar de trabajo</t>
  </si>
  <si>
    <t>Cambio en la gestión del conocimiento</t>
  </si>
  <si>
    <t>Introducción de sistemas de gestión</t>
  </si>
  <si>
    <t>Variación en las relaciones de partenariado</t>
  </si>
  <si>
    <t>Variación en las fórmulas de financiación: patrocinio, mecenazgo, crowdfunding…</t>
  </si>
  <si>
    <t>Desarrollo de fórmulas de cooperación</t>
  </si>
  <si>
    <t>Incorporar nuevas funciones o fórmulas de desarrollo de las actuales en las actuaciones</t>
  </si>
  <si>
    <t>Aumentar eficiencia o rapidez del aprovisionamiento y/o del suministro de inputs</t>
  </si>
  <si>
    <t>Mejorar los sistemas de información de la organización gracias a la tecnología de la información</t>
  </si>
  <si>
    <t>Mejorar comunicación e interacción en el seno de la organización</t>
  </si>
  <si>
    <t>Intensificar la transferencia de conocimiento con otras organizaciones</t>
  </si>
  <si>
    <t>Aumentar la adaptabilidad a las distintas demandas de las personas beneficiarias</t>
  </si>
  <si>
    <t>Establecer relaciones más estrechas con las personas beneficiarias</t>
  </si>
  <si>
    <t xml:space="preserve">Mejorar las condiciones de trabajo </t>
  </si>
  <si>
    <t>Justificación</t>
  </si>
  <si>
    <t>Marca</t>
  </si>
  <si>
    <t>Descripción</t>
  </si>
  <si>
    <t>Otras I.I. 1 (indicar)</t>
  </si>
  <si>
    <t>Otras I.I. 2 (indicar)</t>
  </si>
  <si>
    <t>Otras I.I. 3 (indicar)</t>
  </si>
  <si>
    <t>Otras I.M. 1 (indicar)</t>
  </si>
  <si>
    <t>Otras I.M. 2 (indicar)</t>
  </si>
  <si>
    <t>Otras I.M. 3 (indicar)</t>
  </si>
  <si>
    <t>Otros G. 1 (indicar)</t>
  </si>
  <si>
    <t>Otros G. 2 (indicar)</t>
  </si>
  <si>
    <t>Bateria</t>
  </si>
  <si>
    <t xml:space="preserve">1.1 </t>
  </si>
  <si>
    <t>1.2</t>
  </si>
  <si>
    <t>Área temática 1.2. “Economía y estructura productiva. Industria No Agroalimentaria”</t>
  </si>
  <si>
    <t>1.4</t>
  </si>
  <si>
    <t>1.3</t>
  </si>
  <si>
    <t>Área temática 1.3. “Economía y estructura productiva. Turismo y Hostelería”</t>
  </si>
  <si>
    <t>Área temática 1.4. “Economía y estructura productiva. Comercio y Servicios Productivos”</t>
  </si>
  <si>
    <t xml:space="preserve">I.1.4.1 </t>
  </si>
  <si>
    <t>Uso de las NTIC en la promoción y comercialización de productos y servicios</t>
  </si>
  <si>
    <t xml:space="preserve">I.1.4.2 </t>
  </si>
  <si>
    <t>Mecanización e informatización de procesos productivos</t>
  </si>
  <si>
    <t xml:space="preserve">I.1.4.3 </t>
  </si>
  <si>
    <t>Nuevas formas de comercialización de productos locales</t>
  </si>
  <si>
    <t>Incubadora de empresas (viveros) para el apoyo de actividades emergentes.</t>
  </si>
  <si>
    <t>Asesoramiento integral a la población activa en cuanto a orientación e inserción laboral, así como formación en campos innovadores como NNTT, sector agrícola para jóvenes, nuevos cultivos, astronomía.</t>
  </si>
  <si>
    <t>Área temática 2 “Mercado de Trabajo”</t>
  </si>
  <si>
    <t>Área temática 3. “Equipamientos, infraestructuras y servicios”</t>
  </si>
  <si>
    <t xml:space="preserve">I.3.1 </t>
  </si>
  <si>
    <t>Infraestructuras hacia la Eficiencia Energética.</t>
  </si>
  <si>
    <t>Establecimiento de nuevos enfoques y técnicas sobre emprendimiento empresarial y agrícola, nuevas técnicas de cultivo y desarrollo agrícola, nuevas fórmulas de marketing empresarial, reutilización de subproductos de la industria.</t>
  </si>
  <si>
    <t xml:space="preserve">Fomento del consumo de AOVEs de gran calidad y profundizar en sus beneficios a través de la investigación.  </t>
  </si>
  <si>
    <t>NNTT aplicadas a los sectores productivos, a la promoción comarcal y de entidades públicas, a la publicidad y marketing de empresas privadas, a la formación y al asesoramiento, al emprendimiento empresarial y agrícola, a la  comercialización y la internacio</t>
  </si>
  <si>
    <t>Instalación e implantación de infraestructuras de telecomunicaciones municipales como wimax.</t>
  </si>
  <si>
    <t>Promoción de la marca “Territorio Sierra Sur”, en todos los sectores: agroalimentario, turístico, etc.</t>
  </si>
  <si>
    <t>Introducción de una oferta educativa innovadora incluyendo el bilingüismo en todos los CEIPs de la comarca.</t>
  </si>
  <si>
    <t>Puesta en valor y promoción del patrimonio: Elaboración de estudios, ampliación del patrimonio turístico visitable y divulgación de los trabajos de investigación histórica llevados a cabo en el territorio.</t>
  </si>
  <si>
    <t>I.8.1</t>
  </si>
  <si>
    <t>I.8.2</t>
  </si>
  <si>
    <t>I.8.3</t>
  </si>
  <si>
    <t>I.8.4</t>
  </si>
  <si>
    <t>I.8.5</t>
  </si>
  <si>
    <t>I.8.6</t>
  </si>
  <si>
    <t>I.8.7</t>
  </si>
  <si>
    <t>Fomento de acciones innovadoras para el ocio de jóvenes.</t>
  </si>
  <si>
    <t>Atención profesional especializada y coordinada a jóvenes.</t>
  </si>
  <si>
    <t>I.7.1</t>
  </si>
  <si>
    <t>I.7.2</t>
  </si>
  <si>
    <t>Área temática 5. “Articulación, situación social y participación ciudadana”</t>
  </si>
  <si>
    <t xml:space="preserve"> Área temática 6. “Igualdad de género en el medio rural”</t>
  </si>
  <si>
    <t>Área temática 7. “Promoción y fomento de la participación de la juventud rural”</t>
  </si>
  <si>
    <t>I.8</t>
  </si>
  <si>
    <t>I.7</t>
  </si>
  <si>
    <t>I.6</t>
  </si>
  <si>
    <t>I.5</t>
  </si>
  <si>
    <t>I.4</t>
  </si>
  <si>
    <t>I.3</t>
  </si>
  <si>
    <t>I.2</t>
  </si>
  <si>
    <t xml:space="preserve">I.2.1 </t>
  </si>
  <si>
    <t xml:space="preserve">I.2.2 </t>
  </si>
  <si>
    <t>I.3.2</t>
  </si>
  <si>
    <t>Plan Comarcal de Eficiencia Energética.</t>
  </si>
  <si>
    <t>Figura de protección para la Sierra Sur de Jaén.</t>
  </si>
  <si>
    <t>Elaboración de una estrategia comarcal que fomente el uso de energías renovables.</t>
  </si>
  <si>
    <t>Apoyar el reciclaje en todos los ámbitos y sectores de actividad socioeconómica.</t>
  </si>
  <si>
    <t>I.4.1</t>
  </si>
  <si>
    <t>I.4.2</t>
  </si>
  <si>
    <t>I.4.3</t>
  </si>
  <si>
    <t>I.4 4</t>
  </si>
  <si>
    <t>I.5.1</t>
  </si>
  <si>
    <t>Administración electrónica real y efectiva</t>
  </si>
  <si>
    <t>Utilización de las NTIC para el asesoramiento y la formación online</t>
  </si>
  <si>
    <t>I.5.2</t>
  </si>
  <si>
    <t>I.5.3</t>
  </si>
  <si>
    <t>Diseño y oferta de nuevos productos y/o servicios a la población basados en la innovación y NNTT.</t>
  </si>
  <si>
    <t>Elaboración de Programas para la incorporación de lenguaje e imagen inclusiva sin entrar en banalidades los/las.</t>
  </si>
  <si>
    <t>Atención profesional especializada y coordinada a mujeres.</t>
  </si>
  <si>
    <t>Dinamización de la población femenina,  aplicando medidas positivas para fomentar la participación de mujeres en el desarrollo de actividades.</t>
  </si>
  <si>
    <t>I.6.1</t>
  </si>
  <si>
    <t>I.6.2</t>
  </si>
  <si>
    <t>I.6.3</t>
  </si>
  <si>
    <t>Área temática 8. “Comarcal”</t>
  </si>
  <si>
    <t>Área temática 4. “Patrimonio Rural, Medio Ambiente y Lucha contra cambio climático”</t>
  </si>
  <si>
    <t xml:space="preserve">I.1.1.1 </t>
  </si>
  <si>
    <t xml:space="preserve">I.1.1.2 </t>
  </si>
  <si>
    <t xml:space="preserve">I.1.1.3 </t>
  </si>
  <si>
    <t>Conversión hacia la Agricultura Ecológica</t>
  </si>
  <si>
    <t xml:space="preserve">I.1.1.4 </t>
  </si>
  <si>
    <t xml:space="preserve">I.1.2.1 </t>
  </si>
  <si>
    <t xml:space="preserve">I.1.2.2 </t>
  </si>
  <si>
    <t xml:space="preserve">I.1.2.3 </t>
  </si>
  <si>
    <t>Nuevas actividades industriales relacionadas con la I+D+i</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</si>
  <si>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</si>
  <si>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</si>
  <si>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</si>
  <si>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</si>
  <si>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t xml:space="preserve">Permiten que un servicio o una actuación no productiva emplea sistemas que reducen el coste </t>
  </si>
  <si>
    <t xml:space="preserve">Permiten que un servicio o una actuación no productiva mejore las condiciones del lugar de trabajo </t>
  </si>
  <si>
    <t xml:space="preserve">Permiten que un servicio o una actuación no productiva mejore la distribución de la información </t>
  </si>
  <si>
    <t xml:space="preserve">Permiten que un servicio o una actuación no productiva emplee nuevas fórmulas de financiación </t>
  </si>
  <si>
    <t xml:space="preserve">Permiten que un servicio o una actuación no productiva desarrolle por primera vez acciones de cooperación </t>
  </si>
  <si>
    <t xml:space="preserve">Permiten que un servicio o una actuación no productiva mejore su aprovisionamiento </t>
  </si>
  <si>
    <t xml:space="preserve">Permiten que un servicio o una actuación NP mejore la comunicación de las personas que emplea o de sus asociadas </t>
  </si>
  <si>
    <t xml:space="preserve">Permiten que un servicio o una actuación incorpore nuevas fórmulas de transferencia de conocimiento </t>
  </si>
  <si>
    <t xml:space="preserve">Permiten que un servicio o una actuación NP mejore las relaciones con las personas beneficiarias </t>
  </si>
  <si>
    <t xml:space="preserve">Permiten que un servicio o una actuación NP mejore las condiciones de trabajo </t>
  </si>
  <si>
    <t xml:space="preserve">Permiten que un servicio o una actuación NP reduzca el impacto ambiental </t>
  </si>
  <si>
    <t>ASPECTOS INNOVADORES NO PRODUCTIVOS</t>
  </si>
  <si>
    <t>DESCRIPCIÓN DEL ASPECTO</t>
  </si>
  <si>
    <t>Implantar mecanismos y/o técnicas que reduzcan el impacto medioambiental</t>
  </si>
  <si>
    <t>Mejorar la sanidad y la seguridad alimentaria</t>
  </si>
  <si>
    <t>Repres.:</t>
  </si>
  <si>
    <t xml:space="preserve">Permiten que un servicio o una actuación no productiva aborda nuevas áreas de actuación.
</t>
  </si>
  <si>
    <t>EJEMPLO</t>
  </si>
  <si>
    <t>Una ruta de senderismo se adecúa como ruta fotográfica</t>
  </si>
  <si>
    <t xml:space="preserve">Permiten que un servicio o una actuación no productiva se dirige a nuevas personas o sectores de la población.
</t>
  </si>
  <si>
    <t xml:space="preserve">Permiten que un servicio o una actuación no productiva emplee sistemas que mejoren la calidad.
</t>
  </si>
  <si>
    <t>Un comedor escolar público ofrece gracias al proyecto sus comidas a personas mayores del municipio</t>
  </si>
  <si>
    <t>Sustitución de luminarias públicas por otras más eficientes energéticamente</t>
  </si>
  <si>
    <t>Programa de formación que conduce a que un municipio sea acreditado como amigable para la infancia</t>
  </si>
  <si>
    <t xml:space="preserve">Permiten que un servicio o una actuación no productiva tenga un mayor alcance.
</t>
  </si>
  <si>
    <t>Inversión para la mejora de la accesibilidad a los equipamientos deportivos de un municipio</t>
  </si>
  <si>
    <t xml:space="preserve">Permiten que un servicio o una actuación no productiva mejore en sus procesos.
</t>
  </si>
  <si>
    <t>Introducción de sistemas de dosificación de la dispensación farmacéutica en un centro de día</t>
  </si>
  <si>
    <t xml:space="preserve">Permiten que un servicio o una actuación no productiva introduzca elementos o componentes nuevos.
</t>
  </si>
  <si>
    <t>Un servicio de información juvenil introduce un sistema de corresponsalías juveniles en pedanías</t>
  </si>
  <si>
    <t>Permiten que un servicio o una actuación no productiva conecte de una forma más eficiente con su público objetivo</t>
  </si>
  <si>
    <t>Un servicio de atención a las personas mayores en centro de día incorpora un servicio de vela y arropamiento</t>
  </si>
  <si>
    <t xml:space="preserve">Permiten que un servicio o una actuación no productiva mejore en divulgación o en forma de difundir sus resultados </t>
  </si>
  <si>
    <t>Un centro de interpretación diseña una estrategia de social media</t>
  </si>
  <si>
    <t>Un archivo público ofrece nuevas soluciones para prevenir el deterioro de sus fondos</t>
  </si>
  <si>
    <t>Los parques geológicos de Andalucía desarrollan un sitio Web de avances de sus investigaciones</t>
  </si>
  <si>
    <t>Permiten que un servicio o una actuación no productiva mejore sus sistemas de gestión</t>
  </si>
  <si>
    <t>El servicio de limpieza urbana incorporan cámaras en sus carros para detectar incumplimiento ordenanzas</t>
  </si>
  <si>
    <t>Permiten que un servicio o una actuación no productiva coopere con nuevas entidades</t>
  </si>
  <si>
    <t>Una concejalía juvenil coopera con colectivos LGTB para prevenir prácticas de homofobia</t>
  </si>
  <si>
    <t>Las asociaciones de personas mayores cofinancian sus proyectos con el mecenazgo de una gran empresa</t>
  </si>
  <si>
    <t>El desarrollo de los centros de interpretación oleícolas de las almazaras de una comarca</t>
  </si>
  <si>
    <t>Permiten que un servicio o una actuación no productiva desarrolle nuevas funciones o fórmulas de desarrollo</t>
  </si>
  <si>
    <t>Un mueso introduce recursos tiflológicos para mejorar la experiencia de personas con discapacidad</t>
  </si>
  <si>
    <t>Permiten que un servicio o una actuación no productiva incorpore nuevas tecnologías</t>
  </si>
  <si>
    <t xml:space="preserve"> Se ha creado un sistema de teleformación y aprendizaje colaborativo de mediadores/as juveniles</t>
  </si>
  <si>
    <t xml:space="preserve">Permiten que un servicio o una actuación NP se adapte a las necesidades de las demandas de las personas beneficiarias </t>
  </si>
  <si>
    <t>Un ayuntamiento instala puntos de recogida de envases fitosanitarios evitando vertidos contaminantes a los alimentos.</t>
  </si>
  <si>
    <t xml:space="preserve">Desarrollo o mejora de los sistemas de seguridad y sanidad alimentaria </t>
  </si>
  <si>
    <t>Un ayuntamiento introduce sistemas de ahorro hídrico en sus equipamientos</t>
  </si>
  <si>
    <t>Un curso de árabe para monitores de un centro de menores para mejorar la atención a las personas  alojadas</t>
  </si>
  <si>
    <t>Se crea una mesa de prevención de la violencia de género entre policía local, centro sanitario, colegio…</t>
  </si>
  <si>
    <t>Un centro especial de empleo introduce contenedores para la recepción de residuos a reciclar</t>
  </si>
  <si>
    <t>Un servicio de atención domiciliaria incorpora PDA para el control de las rutinas de las personas usuarias</t>
  </si>
  <si>
    <t>Los equipamientos culturales y deportivos amplían su horario en el programa “Jugamos para conciliar”</t>
  </si>
  <si>
    <t>Un centro de día incorpora sistemas de grúa-desplazamiento personas asistidas para mejorar la ergonomía</t>
  </si>
  <si>
    <t xml:space="preserve">Servicios básicos de abastecimiento o servicios económicos básicos. </t>
  </si>
  <si>
    <t xml:space="preserve">Servicios comerciales y no comerciales especializados. </t>
  </si>
  <si>
    <t xml:space="preserve">Servicios de transporte. </t>
  </si>
  <si>
    <t xml:space="preserve">Servicios a las personas mayores. </t>
  </si>
  <si>
    <t>Equipamientos y servicios deportivos y de ocio.</t>
  </si>
  <si>
    <t xml:space="preserve">Servicios educativos y culturales. </t>
  </si>
  <si>
    <t xml:space="preserve">Servicios sociales básicos. </t>
  </si>
  <si>
    <t xml:space="preserve">Servicios sanitarios especializados. </t>
  </si>
  <si>
    <t xml:space="preserve">Servicios sanitarios básicos. </t>
  </si>
  <si>
    <t xml:space="preserve">Servicios de emergencia y de seguridad. </t>
  </si>
  <si>
    <t xml:space="preserve">Servicios de telecomunicaciones. </t>
  </si>
  <si>
    <t xml:space="preserve">Servicios administrativos. </t>
  </si>
  <si>
    <t>CATEGORIA</t>
  </si>
  <si>
    <t>SERVICIO</t>
  </si>
  <si>
    <t>Servicios</t>
  </si>
  <si>
    <t>TABLA DE SERVICIOS DE PROXIMIDAD</t>
  </si>
  <si>
    <t>ANEXO III: TABLA DE NECESIDADES PRIORIZADAS</t>
  </si>
  <si>
    <t>No fomenta la participacion juvenil</t>
  </si>
  <si>
    <t>IVA Subvencionable:</t>
  </si>
  <si>
    <t>·    Red de abastecimiento de agua potable</t>
  </si>
  <si>
    <t>·    Red de alcantarillado público</t>
  </si>
  <si>
    <t>·    Red de depuración de aguas residuales</t>
  </si>
  <si>
    <t>·    Recogida selectiva de residuos</t>
  </si>
  <si>
    <t>·    Recogida de envases de productos fitosanitarios</t>
  </si>
  <si>
    <t>·    Oficina de la Tesorería de la SS</t>
  </si>
  <si>
    <t>·    Agencia Tributaria</t>
  </si>
  <si>
    <t>·    Registro de la Propiedad</t>
  </si>
  <si>
    <t>·    Juzgados</t>
  </si>
  <si>
    <t>·    Notaría</t>
  </si>
  <si>
    <t>·    Cobertura teléfono móvil</t>
  </si>
  <si>
    <t>·    Acceso a internet fibra óptica</t>
  </si>
  <si>
    <t>·    Centro abierto de acceso a internet (Guadalinfo o similar)</t>
  </si>
  <si>
    <t>·    Acceso a internet banda ancha convencional</t>
  </si>
  <si>
    <t>·    Cuartel Guardia civil</t>
  </si>
  <si>
    <t>·    Comisaría Policía Nacional</t>
  </si>
  <si>
    <t>·    Bomberos</t>
  </si>
  <si>
    <t>·    Hospital</t>
  </si>
  <si>
    <t>·    Centro de Salud</t>
  </si>
  <si>
    <t>·    Consultorio Médico</t>
  </si>
  <si>
    <t>·    Consultorio Médico Auxiliar</t>
  </si>
  <si>
    <t>·    Consulta de Pediatría</t>
  </si>
  <si>
    <t>·    Fisioterapia</t>
  </si>
  <si>
    <t>·    Psicología</t>
  </si>
  <si>
    <t>·    Óptica</t>
  </si>
  <si>
    <t>·    Trabajador o trabajadora social</t>
  </si>
  <si>
    <t>·    Guardería</t>
  </si>
  <si>
    <t>·    Tanatorio</t>
  </si>
  <si>
    <t>·    Ciclo educativo de 0 a 3 años</t>
  </si>
  <si>
    <t>·    Aula matinal</t>
  </si>
  <si>
    <t>·    Comedor escolar</t>
  </si>
  <si>
    <t>·    Centro de Educación Primaria</t>
  </si>
  <si>
    <t>·    Centro de Educación Secundaria Obligatoria</t>
  </si>
  <si>
    <t>·    Centro de Bachillerato</t>
  </si>
  <si>
    <t>·    Pista deportiva</t>
  </si>
  <si>
    <t>·    Pabellón deportivo cubierto</t>
  </si>
  <si>
    <t>·    Piscina de verano</t>
  </si>
  <si>
    <t>·    Piscina cubierta</t>
  </si>
  <si>
    <t>·    Ludoteca-Escuela Verano o similar</t>
  </si>
  <si>
    <t>·    Centro de día</t>
  </si>
  <si>
    <t>·    Residencia de ancianos</t>
  </si>
  <si>
    <t>·    Ayuda a domicilio</t>
  </si>
  <si>
    <t>·    Estación de tren</t>
  </si>
  <si>
    <t>·    Servicio de autobús</t>
  </si>
  <si>
    <t>·    Banco o Caja Rural</t>
  </si>
  <si>
    <t>·    Gasolinera</t>
  </si>
  <si>
    <t>·    Gestoría</t>
  </si>
  <si>
    <t>·    Albañilería en general</t>
  </si>
  <si>
    <t>·    Electricidad</t>
  </si>
  <si>
    <t>·    Fontanería</t>
  </si>
  <si>
    <t>·    Carpintería</t>
  </si>
  <si>
    <t>·    Peluquería</t>
  </si>
  <si>
    <t>·    Gimnasio</t>
  </si>
  <si>
    <t>·    Ferretería</t>
  </si>
  <si>
    <t>·    Estanco</t>
  </si>
  <si>
    <t>·    Zapatería</t>
  </si>
  <si>
    <t>·    Tienda de confección</t>
  </si>
  <si>
    <t>·    Papelería-Librería</t>
  </si>
  <si>
    <t>·    Recogida de plásticos agrícolas</t>
  </si>
  <si>
    <t>·    Punto limpio</t>
  </si>
  <si>
    <t>·    Recogida no selectiva de residuos</t>
  </si>
  <si>
    <t>·    Alumbrado público</t>
  </si>
  <si>
    <t>·    Acceso a red eléctrica general</t>
  </si>
  <si>
    <t>·    Oficina del SAE</t>
  </si>
  <si>
    <t>·    Oficina del CADE</t>
  </si>
  <si>
    <t>·    Oficina Comarcal Agraria</t>
  </si>
  <si>
    <t>·    Vivero de empresas</t>
  </si>
  <si>
    <t>·    Acceso a internet satelital</t>
  </si>
  <si>
    <t>·    Oficina de correos</t>
  </si>
  <si>
    <t>·    Señal de televisión-radio</t>
  </si>
  <si>
    <t>·    Policía Local</t>
  </si>
  <si>
    <t>·    Centro de Defensa Forestal</t>
  </si>
  <si>
    <t>·    Consulta de Ginecología</t>
  </si>
  <si>
    <t>·    Servicio de Ambulancia Permanente</t>
  </si>
  <si>
    <t>·    Farmacia</t>
  </si>
  <si>
    <t xml:space="preserve">·    Botiquín de Farmacia </t>
  </si>
  <si>
    <t>·    Dentista</t>
  </si>
  <si>
    <t xml:space="preserve">·    Veterinaria </t>
  </si>
  <si>
    <t>·    Crematorio</t>
  </si>
  <si>
    <t>·    Centro de Información Juvenil</t>
  </si>
  <si>
    <t xml:space="preserve">·    Centro de Información a la Mujer </t>
  </si>
  <si>
    <t>·    Equipo de Orientación Educativa</t>
  </si>
  <si>
    <t>·    Centro de Formación Profesional</t>
  </si>
  <si>
    <t>·    Biblioteca</t>
  </si>
  <si>
    <t>·    Casa de la Cultura</t>
  </si>
  <si>
    <t>·    Espacios de actividades escénicas</t>
  </si>
  <si>
    <t>·    Programación actividades culturales</t>
  </si>
  <si>
    <t>·    Parque infantil</t>
  </si>
  <si>
    <t>·    Programa de actividades deportivas</t>
  </si>
  <si>
    <t>·    Rutas de paseo o de senderismo señalizadas</t>
  </si>
  <si>
    <t xml:space="preserve">·    Carril bici </t>
  </si>
  <si>
    <t>·    Centro Tercera Edad</t>
  </si>
  <si>
    <t>·    Parque geriátrico</t>
  </si>
  <si>
    <t>·    Servicio de taxi</t>
  </si>
  <si>
    <t>·    Tienda de muebles</t>
  </si>
  <si>
    <t>·    Tienda de electrodoméstico</t>
  </si>
  <si>
    <t>·    Panadería</t>
  </si>
  <si>
    <t>·    Pastelería</t>
  </si>
  <si>
    <t>·    Carnicería</t>
  </si>
  <si>
    <t>·    Taller mecánico</t>
  </si>
  <si>
    <t>·    Tienda de comestibles</t>
  </si>
  <si>
    <t>·    Supermercado</t>
  </si>
  <si>
    <t>·    Hipermercado</t>
  </si>
  <si>
    <t>·    Centro Comercial</t>
  </si>
  <si>
    <t>·    Bar</t>
  </si>
  <si>
    <t>·    Restaurante</t>
  </si>
  <si>
    <t>·    Hotel / Hostal</t>
  </si>
  <si>
    <t>Zona:</t>
  </si>
  <si>
    <t>Justificación del subcriterio</t>
  </si>
  <si>
    <t>La persona promotora es Ayuntamiento.</t>
  </si>
  <si>
    <t>Proyectos no promovidos por Ayuntamientos</t>
  </si>
  <si>
    <t>La persona promotora debe garantizar fehacientemente la disponibilidad de prefinanciación, por un periodo de tiempo que cubra al menos hasta el momento en que cobre la subvención.</t>
  </si>
  <si>
    <t>La persona promotora NO es un Ayuntamiento y NO pueda garantizar fehacientemente la disponibilidad de prefinanciación.</t>
  </si>
  <si>
    <t>**</t>
  </si>
  <si>
    <t>Otro servicios (no incluidos en los anteriores y que el promotor considere servicios de proximidad)</t>
  </si>
  <si>
    <t>Relación de servicios de proximidad de la EDL Sierra Sur de Jaén.</t>
  </si>
  <si>
    <r>
      <t>Batería de 80 Necesidades Priorizadas expuestas</t>
    </r>
    <r>
      <rPr>
        <sz val="8"/>
        <color indexed="8"/>
        <rFont val="Calibri"/>
        <family val="2"/>
        <scheme val="minor"/>
      </rPr>
      <t xml:space="preserve"> en el apartado 5.1.3 del epígrafe 5 de la EDL Sierra Sur de Jaén.</t>
    </r>
  </si>
  <si>
    <t>ANEXO-II: INNOVACIÓN EN CRITERIOS DE SELECCIÓN “GRADO DE INNOVACIÓN DEL PROYECTO”</t>
  </si>
  <si>
    <r>
      <t>Tablas de</t>
    </r>
    <r>
      <rPr>
        <sz val="8"/>
        <color indexed="8"/>
        <rFont val="Calibri"/>
        <family val="2"/>
        <scheme val="minor"/>
      </rPr>
      <t xml:space="preserve"> Elementos Innovadores Sociales descritos en el apartado 5.3.3 del epígrafe 5 de la EDL Sierra Sur de Jaén.</t>
    </r>
  </si>
  <si>
    <t>ANEXO II-1: BATERÍA DE INICIATIVAS INNOVADORAS MANIFESTADAS</t>
  </si>
  <si>
    <r>
      <t>Se incluye a continuación, la Batería de Iniciativas innovadoras expuestas</t>
    </r>
    <r>
      <rPr>
        <sz val="8"/>
        <color indexed="8"/>
        <rFont val="Calibri"/>
        <family val="2"/>
        <scheme val="minor"/>
      </rPr>
      <t xml:space="preserve"> en el apartado 5.3.2 del epígrafe 5 de la EDL Sierra Sur de Jaén.</t>
    </r>
  </si>
  <si>
    <r>
      <t>Área temática 1.1. “Economía y estructura productiva. Agricultura, ganadería y agroindustria</t>
    </r>
    <r>
      <rPr>
        <b/>
        <sz val="11"/>
        <color rgb="FFFFFFFF"/>
        <rFont val="Calibri"/>
        <family val="2"/>
        <scheme val="minor"/>
      </rPr>
      <t>”</t>
    </r>
  </si>
  <si>
    <t>TABLA ELEMENTOS INNOVADORES NO PRODUCTIVOS APLICABLES A LAS LINEAS DE AYUDAS</t>
  </si>
  <si>
    <t>Naturaleza / Carácter</t>
  </si>
  <si>
    <t>Indicar el subcriterio a valorar ( y justificar el mismo cumplimentando el anexo I Servicios de Proximidad)</t>
  </si>
  <si>
    <t>Justificación en Anexo II - Innovación</t>
  </si>
  <si>
    <t>Justificación en Anexo III - Necesidades Prioritarias</t>
  </si>
  <si>
    <t>Se valora la capacidad de financiación, bien con fondos propios o ajenos, para anticipar a proveedores el importe del proyecto, dado que la subvención se cobra después, garantizando la ejecución de la actuación apoyada por la EDL.</t>
  </si>
  <si>
    <t>Se valora el impacto comarcal de la iniciativa a partir del número de municipios y población beneficiada por el proyecto.</t>
  </si>
  <si>
    <t>El proyecto incide en más de un municipio de la Comarca Sierra Sur de Jaén</t>
  </si>
  <si>
    <t>Se valora que la actuación no limite su influencia a un sólo municipio.</t>
  </si>
  <si>
    <t>Se valora que la actuación incida en toda la población del municipio.</t>
  </si>
  <si>
    <t>CS16.3</t>
  </si>
  <si>
    <t>La actuación no incide en toda la población del municipio.</t>
  </si>
  <si>
    <t>Se valora en función del nivel de desarrollo socio-económico del municipio de la Comarca donde se ubique la inversión.</t>
  </si>
  <si>
    <t>Se valora que el proyecto se localiza, según la zonificación definida en la EDL, en la zona geográfica 1, que incluye los términos municipales de Alcalá la Real y Martos.</t>
  </si>
  <si>
    <t>Se valora que el proyecto se localiza, según la zonificación definida en la EDL, en la zona geográfica 2, que incluye los términos municipales de Alcaudete y Torredelcampo.</t>
  </si>
  <si>
    <t>Se valora que el proyecto se localiza, según la zonificación definida en la EDL, en la zona geográfica 3, que incluye los términos municipales de Castillo de Locubín, Frailes, Fuensanta, Jamilena, Los Villares, y Valdepeñas de Jaén.</t>
  </si>
  <si>
    <t>Proyectos ubicados en zonas de Entidades Locales Autónomas, así como aldeas y otros diseminados rurales pertenecientes a las zonas geográficas 1 y 2 de la Zonificación del epígrafe 2.3 de la EDL. Proyectos de ámbito supramunicipal. Asimismo, las actuaciones que por sus características abarquen más de una localidad y por tanto tengan un impacto que se extienda más allá del ámbito local, serán consideradas asimismo en la Zona Geográfica- 3 a los efectos de puntuación en los Criterios de Selección de la EDL.</t>
  </si>
  <si>
    <t>Se promueve el cumplimiento de los Objetivos Transversales indicados en el PDR de Andalucía y en la EDL Sierra Sur de Jaén sobre "ECOLOGIA":</t>
  </si>
  <si>
    <t>Se valora la incorporación de recursos y elementos de este tipo en la actuación presentada. Periodo elegible para puntuar: Desde la Solicitud de Ayuda hasta la Solicitud de Pago. En el desarrollo del proyecto.</t>
  </si>
  <si>
    <t>Se valora la existencia previa de recursos y elementos de este tipo en la empresa solicitante. Periodo elegible para puntuar: Debe existir antes de la Solicitud de Ayuda. En las instalaciones de la entidad promotora.</t>
  </si>
  <si>
    <t>Instalación de sistemas y elementos que fomenten el uso de las energías renovables, o procesos de reciclaje y/o reutilización de residuos</t>
  </si>
  <si>
    <t>Se valora la instalación de sistemas y elementos de este tipo en la actuación presentada. Periodo elegible para puntuar: Desde la Solicitud de Ayuda hasta la Solicitud de Pago. En el desarrollo del proyecto.</t>
  </si>
  <si>
    <t>Existencia de sistemas y elementos que fomenten el uso de las energías renovables, o procesos de reciclaje y/o reutilización de residuos</t>
  </si>
  <si>
    <t>Fomento de otras acciones de sostenibilidad ambiental y/o de mitigación del cambio climático no incluidas entre las anteriores, a indicar y justificar expresamente</t>
  </si>
  <si>
    <t>Se valora que el proyecto afecte positivamente al medioambiente en algún aspecto que no esté comprendido en los anteriores Subcriterios. Periodo elegible para puntuar: Computa hasta el momento de la solicitud de pago.</t>
  </si>
  <si>
    <t>Se valora la existencia de sistemas y elementos de este tipo en la empresa antes de la solicitud de ayuda. Periodo elegible para puntuar: Debe existir antes de la Solicitud de Ayuda. En las instalaciones de la entidad promotora.</t>
  </si>
  <si>
    <t>Se promueve el cumplimiento del Objetivo Transversal indicado en el PDR de Andalucía y en la EDL Sierra Sur de Jaén: “Contribuir a la Igualdad de oportunidades entre mujeres y hombres”. Periodo elegible para puntuar: Se detalla en cada Subcriterio.</t>
  </si>
  <si>
    <t>Proyecto promovido por solicitantes cuyo órgano de decisión está integrado por mujeres de forma mayoritaria.</t>
  </si>
  <si>
    <t>Se valora que en la composición los órganos decisorios de la organización participan mujeres, mayoritariamente. (Juntas Directivas en caso de Entidades y Organizaciones sin Ánimo de Lucro, y Plenos en caso de Administraciones Públicas Locales) Periodo elegible para puntuar: Desde cumplirse antes de la Solicitud de Ayuda.</t>
  </si>
  <si>
    <t>Proyecto promovido por solicitantes cuyo órgano de decisión está integrado por mujeres de forma no mayoritaria.</t>
  </si>
  <si>
    <t>Se valora que en la composición de los órganos decisorios de la organización participan mujeres, en alguna medida, sin llegar a ser mayoría. (Juntas Directivas en caso de Entidades y Organizaciones sin Ánimo de Lucro, y Plenos en caso de Administraciones Públicas Locales). Periodo elegible para puntuar: Desde cumplirse antes de la Solicitud de Ayuda.</t>
  </si>
  <si>
    <t>Formación, información, difusión o sensibilización para la igualdad de género.</t>
  </si>
  <si>
    <t>Se valora que la persona solicitante haya promovido/recibido o vaya a promover/recibir acciones de igualdad a través de: Cursos y Talleres Formativos; Eventos y Actos Informativos; Actividades de Promoción, Estudios y Publicaciones. Periodo elegible para puntuar: Existen ya antes de la solicitud de ayuda o se van a desarrollar antes de la solicitud de pago.</t>
  </si>
  <si>
    <t>Acciones de igualdad de género especificas:  Planes de igualdad, conciliación de la vida laboral y convenios en prácticas.</t>
  </si>
  <si>
    <t>Se valora que la persona solicitante haya promovido o vaya a promover acciones de igualdad a través de: Implantación de Planes de Igualdad; Fomento de la Conciliación de la jornada laboral con la vida familiar; Convenios de Prácticas para mujeres estudiantes. Periodo elegible para puntuar: Existen ya antes de la solicitud de ayuda o se van a desarrollar antes de la solicitud de pago.</t>
  </si>
  <si>
    <t>Otras acciones que mejoren la situación de la mujer a indicar expresamente, y que no hayan sido ya valoradas en alguno de los criterios que integran esta baremación.</t>
  </si>
  <si>
    <t>Se valora que el proyecto afecte positivamente a la igualdad de género en algún aspecto que no esté comprendido en los anteriores Subcriterios. Periodo elegible para puntuar: Computa hasta el momento de la solicitud de pago.</t>
  </si>
  <si>
    <t>Se promueve el cumplimiento del Objetivo Transversal indicado en el PDR de Andalucía y en la EDL Sierra Sur de Jaén: “Mejorar la participación de la población joven” Periodo elegible para puntuar: Se detalla en cada Subcriterio.</t>
  </si>
  <si>
    <t>Proyecto promovido por solicitantes cuyo órgano de decisión está integrado por jóvenes de forma mayoritaria.</t>
  </si>
  <si>
    <t>Se valora que en la composición de los órganos decisorios de la organización participan jóvenes, mayoritariamente. (Juntas Directivas en caso de Entidades y Organizaciones sin Ánimo de Lucro, y Plenos en caso de Administraciones Públicas Locales) Periodo elegible para puntuar: Debe cumplirse antes de la Solicitud de Ayuda.</t>
  </si>
  <si>
    <t>Proyecto promovido por solicitantes cuyo órgano de decisión está integrado por jóvenes de forma no mayoritaria.</t>
  </si>
  <si>
    <t>Se valora que en la composición de los órganos decisorios de la organización participan jóvenes, en alguna medida, sin llegar a ser mayoría. (Juntas Directivas en caso de Entidades y Organizaciones sin Ánimo de Lucro, y Plenos en caso de Administraciones Públicas Locales). Periodo elegible para puntuar: Debe cumplirse antes de la Solicitud de Ayuda.</t>
  </si>
  <si>
    <t>Formación, información, difusión o sensibilización para una mayor participación de la juventud.</t>
  </si>
  <si>
    <t>Se valora que la persona solicitante haya promovido/recibido o vaya a promover/recibir acciones para mejorar la participación juvenil a través de: Cursos y Talleres Formativos; Eventos y Actos Informativos; Actividades de Promoción, Estudios y Publicaciones. Periodo elegible para puntuar: Existen ya antes de la solicitud de ayuda o se van a desarrollar antes de la solicitud de pago.</t>
  </si>
  <si>
    <t>Formalización de convenios en prácticas para la población joven.</t>
  </si>
  <si>
    <t>Se valora que la persona solicitante haya promovido o vaya a promover Convenios de Prácticas para jóvenes estudiantes que ayuden a su integración profesional. Periodo elegible para puntuar: Existen ya antes de la solicitud de ayuda o se van a desarrollar antes de la solicitud de pago.</t>
  </si>
  <si>
    <t>Otras acciones que mejoren la situación de los jóvenes a indicar expresamente, y que no hayan sido ya valoradas en alguno de los criterios que integran esta baremación.</t>
  </si>
  <si>
    <t>Se valora que el proyecto afecte positivamente a la situación de los jóvenes en algún aspecto que no esté comprendido en los anteriores Subcriterios. Periodo elegible para puntuar: Computa hasta el momento de la solicitud de pago.</t>
  </si>
  <si>
    <t>Acumulable</t>
  </si>
  <si>
    <t>Se valora la participación en asociaciones, estructuras o acciones de cooperación, como elemento que mejora la gobernanza local. Periodo elegible para puntuar: Se cumple ya antes de la solicitud de ayuda o se va cumplir antes de la solicitud de pago.</t>
  </si>
  <si>
    <t>Participación en asociaciones o cualesquiera otras estructuras de cooperación vertical u horizontal</t>
  </si>
  <si>
    <t>Se valora la pertenencia de la persona promotora en Asociaciones territoriales, Asociaciones Empresariales, Sindicales, DOP, IGP, Agrupaciones de Defensa Sanitaria, Comunidades de Regantes, Centrales de compra, Cooperativas…</t>
  </si>
  <si>
    <t>Participación en asociaciones o cualesquiera otras estructuras de cooperación vertical u horizontal con domicilio en la comarca</t>
  </si>
  <si>
    <t>Se valora que, además de cumplir con el requisito anterior, la entidad a la que está asociada la p. solicitante, debe estar domiciliada en la Comarca.</t>
  </si>
  <si>
    <t>Participación en asociaciones o cualesquiera otras estructuras entre cuyos objetivos principales se encuentre alguno de los objetivos transversales</t>
  </si>
  <si>
    <t>Se valora que, además de cumplir lo exigido en otros subcriterios, que la entidad a la que está asociada cuenta entre sus objetivos principales alguno de los objetivos transversales indicados en la EDL: 1./ Promover la innovación en los procesos, productos y servicios 2./Fomentar la conservación del Medio ambiente 3./Potenciar la lucha contra el Cambio Climático 4./Contribuir a la Igualdad de oportunidades entre mujeres y hombres 5./Mejorar la participación de la población joven 6./Impulsar la creación de empleo.</t>
  </si>
  <si>
    <t>Se valora que la persona promotora participe en Acciones para fomento del asociacionismo, Ferias sectoriales, Actividades demostrativas, Actividades socio-recreativas, etc.</t>
  </si>
  <si>
    <t>Se valora la oferta de servicios de proximidad de nueva creación o bien la mejora de los mismos. Periodo elegible para puntuar: Desde la Solicitud de Ayuda hasta la Solicitud de Pago. (Ver ANEXO-I)</t>
  </si>
  <si>
    <t>Se valora la creación de nuevos servicios de proximidad para la población.</t>
  </si>
  <si>
    <t>Se valora la mejora de cualquier servicio de proximidad existente.</t>
  </si>
  <si>
    <t>Mejora de servicios de proximidad en los siguientes sectores y/o colectivos: medioambiente, genero, juventud, infancia, personas mayores, con discapacidad, o en riesgo de exclusión social</t>
  </si>
  <si>
    <t>Se valora adicionalmente con 2 puntos, la mejora de los servicios de proximidad existentes relacionados con los colectivos indicados.</t>
  </si>
  <si>
    <t>Se valora el número de Elementos Innovadores que incluye el proyecto conforme la EDL Sierra Sur de Jaén, donde se pueden consultar en detalle cada uno de ellos. Periodo elegible para puntuar: Desde la Solicitud de Ayuda hasta la Solicitud de Pago. (Ver ANEXO-II)</t>
  </si>
  <si>
    <t>Proyectos que se encuadren en alguna de las Baterías de Iniciativas Innovadoras del epígrafe 5.3.2 de la EDL</t>
  </si>
  <si>
    <t>Si se argumenta el encuadre en esta lista 2 puntos adicionales en este criterio. (Ver ANEXO-II)</t>
  </si>
  <si>
    <t>Se valora el número de Necesidades Prioritarias que incluye el proyecto conforme la EDL Sierra Sur de Jaén, donde se pueden consultar en detalle cada una de ellas. Periodo elegible para puntuar: Desde la Solicitud de Ayuda hasta la Solicitud de Pago. (VER ANEXO-III)</t>
  </si>
  <si>
    <t xml:space="preserve">Memoria; Acta de no inicio; Documentación gráfica de la ubicación; Declaración Expresa Responsable de No Inicio para inversiones en activos no duraderos (promoción, estudios, investigación, formación, eventos, etc.) </t>
  </si>
  <si>
    <t>Acta Final de Ejecución; Documentación gráfica de la inversión; Acta de visita durante la ejecución de inversiones en activos no duraderos (promoción, estudios, investigación, formación, eventos, etc.); Documentación gráfica proyecto ; Memoria, Programa de Contenidos, Titulo,y otra documentación justificativa de la acción formativa; Material promocional y/o divulgativo y/o Estudios producidos con motivo del proyecto.</t>
  </si>
  <si>
    <t>Acta Final de Ejecución; Documentación gráfica de la inversión.</t>
  </si>
  <si>
    <t>Memoria; Acta de no inicio; Documentación Gráfica de la ubicación.</t>
  </si>
  <si>
    <t>Acta Final de Ejecución; Documentación gráfica de la inversión. Facturas, Justificantes de pago y apuntes contables.</t>
  </si>
  <si>
    <t>Se valora la cualificación medioambiental recibida y/o la formación impartida por la persona solicitante. Periodo elegible para puntuar: Computa hasta el momento de la solicitud de pago.</t>
  </si>
  <si>
    <t>Memoria; Acta de no inicio; Documentación gráfica de la ubicación. Escrituras de constitución de sociedades mercantiles; Documento de alta en seguridad social; Declaración censal de la persona autónoma.</t>
  </si>
  <si>
    <t>Acta final de ejecución. Documentación gráfica de la inversión; Facturas, Justificantes de Pago y apuntes contables. Escrituras de constitución de sociedades mercantiles si se hubieran modificado.</t>
  </si>
  <si>
    <t>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Actividades de Promoción, Estudios y Publicaciones: Material promocional y/o divulgativo y/o Estudios producidos con motivo del proyecto.</t>
  </si>
  <si>
    <t>Memoria; Acta de no inicio; Documentación Gráfica de la ubicación; Escrituras de Constitución de sociedades mercantiles; Documento de alta en seguridad social; Declaración censal de la persona autónoma.</t>
  </si>
  <si>
    <t>Acta final de ejecución. Documentación gráfica de la inversión; Facturas, Justificantes de pago y apuntes contables. Escrituras de constitución de sociedades mercantiles si se hubieran modificado.</t>
  </si>
  <si>
    <t>Memoria; Documentación acreditativa de pertenencia a la organización o entidad a la que está asociada.</t>
  </si>
  <si>
    <t>Documentación acreditativa de pertenencia a la organización o entidad a la que está asociada.</t>
  </si>
  <si>
    <t>Acta final de ejecución; Documentación gráfica de la inversión; Licencia de actividad; Facturas, justificantes de pago y apuntes contables.</t>
  </si>
  <si>
    <t>Acreditación documental y/o física de los elementos innovadores valorados en Informe Justificativo aportado por la persona beneficiara en Trámite de Audiencia.</t>
  </si>
  <si>
    <t xml:space="preserve">Memoria; Tabla de elementos innovadores descrita en el apartado 5.3 del epígrafe 5 de la EDL; Informe de los elementos innovadores justificados por la persona solicitante. </t>
  </si>
  <si>
    <t>Memoria; Tabla de necesidades prioritarias descrita en el apartado 5.1 del epígrafe 5 de la EDL; Informe de las necesidades prioritarias justificadas por la persona solicitante.</t>
  </si>
  <si>
    <t>Acreditación documental y/o física de las necesidades valoradas en Informe Justificativo aportado por la persona beneficiara en Trámite de Audiencia.</t>
  </si>
  <si>
    <t>• Informe justificativo de los elementos innovadores valorados.</t>
  </si>
  <si>
    <t>• Informe justificativo del encuadramiento en alguna de las iniciativas innovadoras de la EDL.</t>
  </si>
  <si>
    <t>• Informe justificativo de las necesidades prioritarias valoradas.</t>
  </si>
  <si>
    <t>•  Informe de la consideración de servicio de proximidad justificado por la persona solicitante.</t>
  </si>
  <si>
    <t>•  Informe justificativo de la consideración de servicio de proximidad.</t>
  </si>
  <si>
    <t>•  Informe justificativo del impacto en el colectivo concreto.</t>
  </si>
  <si>
    <t>Memoria; Acta de no inicio; Documentación gráfica de la ubicación.</t>
  </si>
  <si>
    <t>• DNI de las personas que componen el órgano de decisión</t>
  </si>
  <si>
    <t>• Documentación acreditativa de pertenencia a la Entidad a la que está asociada</t>
  </si>
  <si>
    <t>• Documento justificativo de ubicación del domicilio social de la entidad a la que está asociada.</t>
  </si>
  <si>
    <t>• Documentación acreditativa de pertenencia a la Entidad a la que está asociada; Estatutos o Escrituras de Constitución o Certificado de la Entidad a la que está asociada donde se pueda comprobar los Objetivos transversales citados.</t>
  </si>
  <si>
    <t>• Documentación justificativa de la participación en las acciones referida</t>
  </si>
  <si>
    <t>• 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  Actividades de Promoción, Estudios y Publicaciones: Material promocional y/o divulgativo y/o Estudios producidos con motivo del proyecto.</t>
  </si>
  <si>
    <t>• Convenio de Practicas y Certificación Centro Docente acreditativo</t>
  </si>
  <si>
    <t>• Documentación y/o cualquier otro elemento justificativo de acciónes realizadas.</t>
  </si>
  <si>
    <t xml:space="preserve">• Plan de Igualdad
• Conciliación: Documentación y/o cualquier otro elemento justificativo de la Efectiva Conciliación  
• Convenio de Practicas y Certificación Centro Docente acreditativo </t>
  </si>
  <si>
    <t>• Documentación y/o cualquier otro elemento justificativo del elemento valorado</t>
  </si>
  <si>
    <t xml:space="preserve">• Certificado y/o Titulo acreditativo de la formación recibida o impartida, emitido por la Institución o Entidad organizadora. 
</t>
  </si>
  <si>
    <t xml:space="preserve">• Certificado de la empresa suministradora justificativo del elemento valorado o Certificado de Institución de Certificación Oficial o Informe de Consultor Independiente que acredite. </t>
  </si>
  <si>
    <t>• Certificado de la empresa suministradora justificativo del elemento valorado o Certificado de Institución de Certificación Oficial o Informe de Consultor Independiente que acredite.</t>
  </si>
  <si>
    <t>• Certificado de la empresa suministradora, Institución de certificación Oficial, o informe de Consultor independiente que acredite el criterio valorado.</t>
  </si>
  <si>
    <t>ANEXO-I: SERVICIOS DE PROXIMIDAD EN CRITERIO DE SELECCIÓN Nº 22 “ACCESO Y CALIDAD DE LOS S. DE PROXIMIDAD”</t>
  </si>
  <si>
    <t>PROGRAMA DE INTERVENCIÓN PARA LA ADECUACIÓN Y FOMENTO DE LOS RECURSOS PÚBLICOS MUNICIPALES</t>
  </si>
  <si>
    <t xml:space="preserve">  GDR: JA07  Convocatoria: 2020</t>
  </si>
  <si>
    <t>Linea 4 PROGRAMA DE INTERVENCIÓN PARA LA ADECUACIÓN Y FOMENTO DE LOS RECURSOS PÚBLICOS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</si>
</sst>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0\ &quot;€&quot;"/>
    <numFmt numFmtId="167" formatCode="0_ ;\-0\ "/>
  </numFmts>
  <fonts count="54" x14ac:knownFonts="1">
    <font>
      <sz val="11"/>
      <color theme="1"/>
      <name val="Calibri"/>
      <family val="2"/>
      <scheme val="minor"/>
    </font>
    <font>
      <sz val="10"/>
      <name val="MS Sans Serif"/>
      <family val="2"/>
    </font>
    <font>
      <sz val="10"/>
      <name val="Arial"/>
      <family val="2"/>
    </font>
    <font>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10"/>
      <color theme="1"/>
      <name val="NewsGotT"/>
    </font>
    <font>
      <sz val="10"/>
      <color rgb="FF252525"/>
      <name val="NewsGotT"/>
    </font>
    <font>
      <sz val="8"/>
      <color theme="0"/>
      <name val="Calibri"/>
      <family val="2"/>
      <scheme val="minor"/>
    </font>
    <font>
      <b/>
      <sz val="11"/>
      <color theme="1"/>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sz val="10"/>
      <name val="Calibri"/>
      <family val="2"/>
      <scheme val="minor"/>
    </font>
    <font>
      <i/>
      <sz val="8"/>
      <name val="Calibri"/>
      <family val="2"/>
      <scheme val="minor"/>
    </font>
    <font>
      <sz val="11"/>
      <color rgb="FFFF0000"/>
      <name val="Calibri"/>
      <family val="2"/>
      <scheme val="minor"/>
    </font>
    <font>
      <sz val="11"/>
      <color theme="0" tint="-0.499984740745262"/>
      <name val="Calibri"/>
      <family val="2"/>
      <scheme val="minor"/>
    </font>
    <font>
      <sz val="6"/>
      <color rgb="FFFF0000"/>
      <name val="Calibri"/>
      <family val="2"/>
      <scheme val="minor"/>
    </font>
    <font>
      <sz val="8"/>
      <color rgb="FFFFFF00"/>
      <name val="Calibri"/>
      <family val="2"/>
      <scheme val="minor"/>
    </font>
    <font>
      <sz val="8"/>
      <name val="Calibri"/>
      <family val="2"/>
      <scheme val="minor"/>
    </font>
    <font>
      <sz val="9"/>
      <color rgb="FFFFFF00"/>
      <name val="Calibri"/>
      <family val="2"/>
      <scheme val="minor"/>
    </font>
    <font>
      <sz val="11"/>
      <name val="Calibri"/>
      <family val="2"/>
      <scheme val="minor"/>
    </font>
    <font>
      <sz val="9"/>
      <color theme="0"/>
      <name val="Calibri"/>
      <family val="2"/>
      <scheme val="minor"/>
    </font>
    <font>
      <b/>
      <sz val="9"/>
      <name val="Calibri"/>
      <family val="2"/>
      <scheme val="minor"/>
    </font>
    <font>
      <b/>
      <sz val="8"/>
      <name val="Calibri"/>
      <family val="2"/>
      <scheme val="minor"/>
    </font>
    <font>
      <b/>
      <sz val="11"/>
      <name val="Calibri"/>
      <family val="2"/>
      <scheme val="minor"/>
    </font>
    <font>
      <b/>
      <sz val="8"/>
      <color theme="0"/>
      <name val="Calibri"/>
      <family val="2"/>
      <scheme val="minor"/>
    </font>
    <font>
      <b/>
      <sz val="10"/>
      <name val="Calibri"/>
      <family val="2"/>
      <scheme val="minor"/>
    </font>
    <font>
      <sz val="11"/>
      <color rgb="FFFFFF00"/>
      <name val="Calibri"/>
      <family val="2"/>
      <scheme val="minor"/>
    </font>
    <font>
      <sz val="10"/>
      <color theme="0"/>
      <name val="Calibri"/>
      <family val="2"/>
      <scheme val="minor"/>
    </font>
    <font>
      <sz val="10"/>
      <color rgb="FFFFFF00"/>
      <name val="Calibri"/>
      <family val="2"/>
      <scheme val="minor"/>
    </font>
    <font>
      <b/>
      <sz val="12"/>
      <color theme="0"/>
      <name val="Calibri"/>
      <family val="2"/>
      <scheme val="minor"/>
    </font>
    <font>
      <b/>
      <sz val="9"/>
      <color theme="0"/>
      <name val="Calibri"/>
      <family val="2"/>
      <scheme val="minor"/>
    </font>
    <font>
      <i/>
      <sz val="9"/>
      <name val="Calibri"/>
      <family val="2"/>
      <scheme val="minor"/>
    </font>
    <font>
      <b/>
      <i/>
      <sz val="8"/>
      <color theme="1"/>
      <name val="Calibri"/>
      <family val="2"/>
      <scheme val="minor"/>
    </font>
    <font>
      <b/>
      <sz val="9"/>
      <color theme="1"/>
      <name val="Calibri"/>
      <family val="2"/>
      <scheme val="minor"/>
    </font>
    <font>
      <sz val="9"/>
      <color rgb="FFFF0000"/>
      <name val="Calibri"/>
      <family val="2"/>
      <scheme val="minor"/>
    </font>
    <font>
      <b/>
      <sz val="11"/>
      <color theme="0"/>
      <name val="Calibri"/>
      <family val="2"/>
      <scheme val="minor"/>
    </font>
    <font>
      <b/>
      <sz val="9"/>
      <color rgb="FFFF0000"/>
      <name val="Calibri"/>
      <family val="2"/>
      <scheme val="minor"/>
    </font>
    <font>
      <i/>
      <sz val="9"/>
      <color rgb="FFFF0000"/>
      <name val="Calibri"/>
      <family val="2"/>
      <scheme val="minor"/>
    </font>
    <font>
      <b/>
      <sz val="12"/>
      <color theme="1"/>
      <name val="Calibri"/>
      <family val="2"/>
      <scheme val="minor"/>
    </font>
    <font>
      <b/>
      <sz val="18"/>
      <color theme="0"/>
      <name val="Calibri"/>
      <family val="2"/>
      <scheme val="minor"/>
    </font>
    <font>
      <b/>
      <sz val="16"/>
      <name val="Calibri"/>
      <family val="2"/>
      <scheme val="minor"/>
    </font>
    <font>
      <b/>
      <sz val="14"/>
      <color theme="1"/>
      <name val="Calibri"/>
      <family val="2"/>
      <scheme val="minor"/>
    </font>
    <font>
      <b/>
      <sz val="8"/>
      <color theme="1"/>
      <name val="Calibri"/>
      <family val="2"/>
      <scheme val="minor"/>
    </font>
    <font>
      <b/>
      <sz val="16"/>
      <color theme="0"/>
      <name val="Calibri"/>
      <family val="2"/>
      <scheme val="minor"/>
    </font>
    <font>
      <sz val="5"/>
      <color rgb="FFFF0000"/>
      <name val="Calibri"/>
      <family val="2"/>
      <scheme val="minor"/>
    </font>
    <font>
      <sz val="5"/>
      <color theme="0"/>
      <name val="Calibri"/>
      <family val="2"/>
      <scheme val="minor"/>
    </font>
    <font>
      <sz val="9"/>
      <name val="Calibri"/>
      <family val="2"/>
      <scheme val="minor"/>
    </font>
    <font>
      <sz val="8"/>
      <color indexed="8"/>
      <name val="Calibri"/>
      <family val="2"/>
      <scheme val="minor"/>
    </font>
    <font>
      <b/>
      <sz val="11"/>
      <color rgb="FFFFFFFF"/>
      <name val="Calibri"/>
      <family val="2"/>
      <scheme val="minor"/>
    </font>
    <font>
      <b/>
      <sz val="10"/>
      <color theme="0"/>
      <name val="Calibri"/>
      <family val="2"/>
      <scheme val="minor"/>
    </font>
  </fonts>
  <fills count="21">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663300"/>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bottom style="medium">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medium">
        <color theme="0"/>
      </right>
      <top style="thin">
        <color theme="0"/>
      </top>
      <bottom/>
      <diagonal/>
    </border>
    <border>
      <left/>
      <right style="medium">
        <color theme="0"/>
      </right>
      <top style="thin">
        <color theme="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ck">
        <color rgb="FF00B05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rgb="FF000000"/>
      </left>
      <right/>
      <top style="thin">
        <color rgb="FF000000"/>
      </top>
      <bottom style="thin">
        <color rgb="FF000000"/>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theme="0"/>
      </right>
      <top style="medium">
        <color theme="0"/>
      </top>
      <bottom style="medium">
        <color theme="0"/>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59996337778862885"/>
      </top>
      <bottom style="medium">
        <color theme="9" tint="0.79998168889431442"/>
      </bottom>
      <diagonal/>
    </border>
    <border>
      <left style="medium">
        <color theme="9" tint="0.79998168889431442"/>
      </left>
      <right style="medium">
        <color theme="9" tint="0.79995117038483843"/>
      </right>
      <top style="medium">
        <color theme="9" tint="0.59996337778862885"/>
      </top>
      <bottom style="medium">
        <color theme="9" tint="0.79995117038483843"/>
      </bottom>
      <diagonal/>
    </border>
    <border>
      <left style="medium">
        <color theme="9" tint="0.59996337778862885"/>
      </left>
      <right style="medium">
        <color theme="9" tint="0.59996337778862885"/>
      </right>
      <top/>
      <bottom style="medium">
        <color theme="9" tint="0.59996337778862885"/>
      </bottom>
      <diagonal/>
    </border>
    <border>
      <left style="medium">
        <color theme="0"/>
      </left>
      <right/>
      <top/>
      <bottom style="medium">
        <color theme="0"/>
      </bottom>
      <diagonal/>
    </border>
    <border>
      <left style="thin">
        <color theme="0"/>
      </left>
      <right/>
      <top style="thin">
        <color theme="0"/>
      </top>
      <bottom style="thin">
        <color theme="0"/>
      </bottom>
      <diagonal/>
    </border>
    <border>
      <left/>
      <right/>
      <top style="medium">
        <color theme="0"/>
      </top>
      <bottom style="medium">
        <color theme="0"/>
      </bottom>
      <diagonal/>
    </border>
    <border>
      <left style="medium">
        <color theme="0"/>
      </left>
      <right/>
      <top style="medium">
        <color theme="0"/>
      </top>
      <bottom/>
      <diagonal/>
    </border>
    <border>
      <left/>
      <right/>
      <top/>
      <bottom style="medium">
        <color theme="0"/>
      </bottom>
      <diagonal/>
    </border>
    <border>
      <left/>
      <right/>
      <top style="thick">
        <color theme="9" tint="-0.499984740745262"/>
      </top>
      <bottom style="thick">
        <color theme="9" tint="-0.499984740745262"/>
      </bottom>
      <diagonal/>
    </border>
    <border>
      <left/>
      <right/>
      <top style="thin">
        <color rgb="FF000000"/>
      </top>
      <bottom style="thin">
        <color rgb="FF000000"/>
      </bottom>
      <diagonal/>
    </border>
    <border>
      <left style="medium">
        <color theme="0"/>
      </left>
      <right style="medium">
        <color theme="0"/>
      </right>
      <top style="medium">
        <color theme="0"/>
      </top>
      <bottom/>
      <diagonal/>
    </border>
    <border>
      <left/>
      <right/>
      <top style="medium">
        <color indexed="64"/>
      </top>
      <bottom style="thin">
        <color rgb="FF000000"/>
      </bottom>
      <diagonal/>
    </border>
    <border>
      <left/>
      <right/>
      <top style="medium">
        <color theme="0"/>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theme="9" tint="0.59996337778862885"/>
      </left>
      <right/>
      <top style="medium">
        <color theme="9" tint="0.59996337778862885"/>
      </top>
      <bottom style="medium">
        <color theme="9" tint="0.59996337778862885"/>
      </bottom>
      <diagonal/>
    </border>
    <border>
      <left/>
      <right style="medium">
        <color theme="9" tint="0.59996337778862885"/>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right style="medium">
        <color theme="6" tint="0.59996337778862885"/>
      </right>
      <top style="medium">
        <color theme="0"/>
      </top>
      <bottom style="medium">
        <color theme="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theme="0"/>
      </top>
      <bottom style="medium">
        <color theme="9" tint="0.59996337778862885"/>
      </bottom>
      <diagonal/>
    </border>
    <border>
      <left style="medium">
        <color theme="0"/>
      </left>
      <right/>
      <top style="medium">
        <color theme="9" tint="0.59996337778862885"/>
      </top>
      <bottom style="medium">
        <color theme="9" tint="0.59996337778862885"/>
      </bottom>
      <diagonal/>
    </border>
    <border>
      <left style="medium">
        <color theme="0"/>
      </left>
      <right/>
      <top style="medium">
        <color theme="0"/>
      </top>
      <bottom style="medium">
        <color theme="9" tint="0.59996337778862885"/>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rgb="FF000000"/>
      </bottom>
      <diagonal/>
    </border>
    <border>
      <left style="medium">
        <color indexed="64"/>
      </left>
      <right/>
      <top style="medium">
        <color indexed="64"/>
      </top>
      <bottom style="thin">
        <color rgb="FF000000"/>
      </bottom>
      <diagonal/>
    </border>
    <border>
      <left style="thin">
        <color indexed="64"/>
      </left>
      <right/>
      <top/>
      <bottom/>
      <diagonal/>
    </border>
    <border>
      <left/>
      <right style="medium">
        <color indexed="64"/>
      </right>
      <top/>
      <bottom style="medium">
        <color indexed="64"/>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9" tint="0.59996337778862885"/>
      </bottom>
      <diagonal/>
    </border>
    <border>
      <left/>
      <right style="medium">
        <color indexed="64"/>
      </right>
      <top style="medium">
        <color theme="9" tint="0.59996337778862885"/>
      </top>
      <bottom style="medium">
        <color theme="9" tint="0.59996337778862885"/>
      </bottom>
      <diagonal/>
    </border>
    <border>
      <left style="medium">
        <color indexed="64"/>
      </left>
      <right/>
      <top/>
      <bottom style="medium">
        <color theme="0"/>
      </bottom>
      <diagonal/>
    </border>
    <border>
      <left style="medium">
        <color theme="0"/>
      </left>
      <right style="medium">
        <color indexed="64"/>
      </right>
      <top style="medium">
        <color theme="0"/>
      </top>
      <bottom style="medium">
        <color theme="0"/>
      </bottom>
      <diagonal/>
    </border>
    <border>
      <left style="medium">
        <color theme="9" tint="0.59996337778862885"/>
      </left>
      <right style="medium">
        <color indexed="64"/>
      </right>
      <top/>
      <bottom style="medium">
        <color theme="9" tint="0.59996337778862885"/>
      </bottom>
      <diagonal/>
    </border>
    <border>
      <left style="medium">
        <color theme="9" tint="0.79998168889431442"/>
      </left>
      <right style="medium">
        <color indexed="64"/>
      </right>
      <top style="medium">
        <color theme="9" tint="0.59996337778862885"/>
      </top>
      <bottom style="medium">
        <color theme="9" tint="0.79998168889431442"/>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9" tint="0.79998168889431442"/>
      </left>
      <right style="medium">
        <color theme="9" tint="0.79998168889431442"/>
      </right>
      <top style="medium">
        <color theme="9" tint="0.59996337778862885"/>
      </top>
      <bottom style="medium">
        <color indexed="64"/>
      </bottom>
      <diagonal/>
    </border>
    <border>
      <left style="medium">
        <color theme="9" tint="0.59996337778862885"/>
      </left>
      <right/>
      <top style="medium">
        <color theme="9" tint="0.59996337778862885"/>
      </top>
      <bottom style="medium">
        <color indexed="64"/>
      </bottom>
      <diagonal/>
    </border>
    <border>
      <left/>
      <right/>
      <top style="medium">
        <color theme="9" tint="0.59996337778862885"/>
      </top>
      <bottom style="medium">
        <color indexed="64"/>
      </bottom>
      <diagonal/>
    </border>
    <border>
      <left/>
      <right style="medium">
        <color indexed="64"/>
      </right>
      <top style="medium">
        <color theme="9" tint="0.59996337778862885"/>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medium">
        <color indexed="64"/>
      </top>
      <bottom style="thin">
        <color theme="0"/>
      </bottom>
      <diagonal/>
    </border>
    <border>
      <left style="medium">
        <color theme="0"/>
      </left>
      <right style="medium">
        <color indexed="64"/>
      </right>
      <top/>
      <bottom style="medium">
        <color theme="0"/>
      </bottom>
      <diagonal/>
    </border>
    <border>
      <left/>
      <right style="medium">
        <color theme="9" tint="0.59996337778862885"/>
      </right>
      <top style="medium">
        <color theme="9" tint="0.59996337778862885"/>
      </top>
      <bottom style="medium">
        <color indexed="64"/>
      </bottom>
      <diagonal/>
    </border>
    <border>
      <left style="medium">
        <color theme="9" tint="0.59996337778862885"/>
      </left>
      <right style="medium">
        <color theme="9" tint="0.59996337778862885"/>
      </right>
      <top style="medium">
        <color theme="9" tint="0.59996337778862885"/>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9" tint="0.59996337778862885"/>
      </left>
      <right style="medium">
        <color theme="9" tint="0.59996337778862885"/>
      </right>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indexed="64"/>
      </top>
      <bottom/>
      <diagonal/>
    </border>
    <border>
      <left style="medium">
        <color indexed="64"/>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9" tint="0.59996337778862885"/>
      </left>
      <right style="medium">
        <color indexed="64"/>
      </right>
      <top style="medium">
        <color theme="9" tint="0.59996337778862885"/>
      </top>
      <bottom style="medium">
        <color theme="9" tint="0.59996337778862885"/>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top/>
      <bottom/>
      <diagonal/>
    </border>
    <border>
      <left style="medium">
        <color theme="9"/>
      </left>
      <right style="medium">
        <color theme="9"/>
      </right>
      <top/>
      <bottom/>
      <diagonal/>
    </border>
    <border>
      <left style="medium">
        <color theme="0"/>
      </left>
      <right style="medium">
        <color indexed="64"/>
      </right>
      <top/>
      <bottom/>
      <diagonal/>
    </border>
    <border>
      <left style="medium">
        <color theme="9" tint="0.59996337778862885"/>
      </left>
      <right/>
      <top style="medium">
        <color theme="9" tint="0.59996337778862885"/>
      </top>
      <bottom/>
      <diagonal/>
    </border>
    <border>
      <left/>
      <right/>
      <top style="medium">
        <color theme="9" tint="0.59996337778862885"/>
      </top>
      <bottom/>
      <diagonal/>
    </border>
    <border>
      <left style="medium">
        <color theme="9" tint="0.59996337778862885"/>
      </left>
      <right style="medium">
        <color theme="9" tint="0.59996337778862885"/>
      </right>
      <top style="medium">
        <color theme="9" tint="0.59996337778862885"/>
      </top>
      <bottom/>
      <diagonal/>
    </border>
    <border>
      <left style="medium">
        <color theme="0"/>
      </left>
      <right style="medium">
        <color indexed="64"/>
      </right>
      <top style="medium">
        <color theme="0"/>
      </top>
      <bottom/>
      <diagonal/>
    </border>
    <border>
      <left style="medium">
        <color indexed="64"/>
      </left>
      <right/>
      <top style="thin">
        <color theme="0"/>
      </top>
      <bottom style="thin">
        <color theme="0"/>
      </bottom>
      <diagonal/>
    </border>
    <border>
      <left/>
      <right/>
      <top style="thin">
        <color theme="0"/>
      </top>
      <bottom style="thin">
        <color theme="0"/>
      </bottom>
      <diagonal/>
    </border>
    <border>
      <left style="medium">
        <color theme="0"/>
      </left>
      <right/>
      <top style="thin">
        <color theme="0"/>
      </top>
      <bottom style="thin">
        <color theme="0"/>
      </bottom>
      <diagonal/>
    </border>
    <border>
      <left style="medium">
        <color theme="9"/>
      </left>
      <right style="medium">
        <color theme="9"/>
      </right>
      <top style="thin">
        <color theme="0"/>
      </top>
      <bottom style="thin">
        <color theme="0"/>
      </bottom>
      <diagonal/>
    </border>
    <border>
      <left style="medium">
        <color theme="0"/>
      </left>
      <right style="medium">
        <color indexed="64"/>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n">
        <color theme="9" tint="-0.499984740745262"/>
      </left>
      <right style="thin">
        <color theme="9" tint="-0.499984740745262"/>
      </right>
      <top style="thick">
        <color theme="9" tint="-0.499984740745262"/>
      </top>
      <bottom style="thin">
        <color theme="9" tint="-0.499984740745262"/>
      </bottom>
      <diagonal/>
    </border>
    <border>
      <left style="thick">
        <color auto="1"/>
      </left>
      <right style="thick">
        <color auto="1"/>
      </right>
      <top style="thick">
        <color auto="1"/>
      </top>
      <bottom style="thick">
        <color auto="1"/>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style="thick">
        <color theme="9" tint="-0.499984740745262"/>
      </left>
      <right style="thick">
        <color theme="9" tint="-0.499984740745262"/>
      </right>
      <top style="thick">
        <color theme="9" tint="-0.499984740745262"/>
      </top>
      <bottom/>
      <diagonal/>
    </border>
    <border>
      <left style="medium">
        <color theme="9" tint="0.79998168889431442"/>
      </left>
      <right style="medium">
        <color theme="9" tint="0.79998168889431442"/>
      </right>
      <top style="medium">
        <color theme="9" tint="0.59996337778862885"/>
      </top>
      <bottom/>
      <diagonal/>
    </border>
    <border>
      <left style="medium">
        <color theme="0"/>
      </left>
      <right style="medium">
        <color theme="0"/>
      </right>
      <top/>
      <bottom style="medium">
        <color theme="0"/>
      </bottom>
      <diagonal/>
    </border>
    <border>
      <left/>
      <right style="medium">
        <color theme="0"/>
      </right>
      <top style="medium">
        <color theme="0"/>
      </top>
      <bottom style="medium">
        <color indexed="64"/>
      </bottom>
      <diagonal/>
    </border>
    <border>
      <left style="thick">
        <color theme="9" tint="-0.499984740745262"/>
      </left>
      <right style="thick">
        <color theme="9" tint="-0.499984740745262"/>
      </right>
      <top style="thick">
        <color theme="1"/>
      </top>
      <bottom style="thick">
        <color theme="9" tint="-0.499984740745262"/>
      </bottom>
      <diagonal/>
    </border>
    <border>
      <left/>
      <right style="thick">
        <color theme="1"/>
      </right>
      <top style="thick">
        <color theme="1"/>
      </top>
      <bottom style="thick">
        <color theme="1"/>
      </bottom>
      <diagonal/>
    </border>
    <border>
      <left style="thick">
        <color theme="1"/>
      </left>
      <right/>
      <top style="thick">
        <color theme="1"/>
      </top>
      <bottom style="thick">
        <color theme="1"/>
      </bottom>
      <diagonal/>
    </border>
    <border>
      <left style="thick">
        <color theme="9" tint="-0.499984740745262"/>
      </left>
      <right/>
      <top/>
      <bottom style="medium">
        <color indexed="64"/>
      </bottom>
      <diagonal/>
    </border>
    <border>
      <left/>
      <right style="thick">
        <color theme="9" tint="-0.499984740745262"/>
      </right>
      <top/>
      <bottom style="medium">
        <color indexed="64"/>
      </bottom>
      <diagonal/>
    </border>
    <border>
      <left style="thick">
        <color theme="9" tint="-0.499984740745262"/>
      </left>
      <right style="thick">
        <color theme="9" tint="-0.499984740745262"/>
      </right>
      <top style="thick">
        <color auto="1"/>
      </top>
      <bottom style="thick">
        <color theme="9" tint="-0.499984740745262"/>
      </bottom>
      <diagonal/>
    </border>
    <border>
      <left style="thick">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thick">
        <color theme="9" tint="-0.499984740745262"/>
      </right>
      <top style="medium">
        <color theme="9" tint="-0.499984740745262"/>
      </top>
      <bottom style="medium">
        <color indexed="64"/>
      </bottom>
      <diagonal/>
    </border>
    <border>
      <left style="medium">
        <color indexed="64"/>
      </left>
      <right style="thin">
        <color auto="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ck">
        <color rgb="FF00B050"/>
      </left>
      <right/>
      <top style="medium">
        <color theme="0"/>
      </top>
      <bottom style="medium">
        <color theme="0"/>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style="thick">
        <color theme="9" tint="-0.499984740745262"/>
      </left>
      <right style="thick">
        <color theme="9" tint="-0.499984740745262"/>
      </right>
      <top style="thick">
        <color theme="9" tint="-0.499984740745262"/>
      </top>
      <bottom style="medium">
        <color indexed="64"/>
      </bottom>
      <diagonal/>
    </border>
    <border>
      <left style="medium">
        <color indexed="64"/>
      </left>
      <right style="medium">
        <color theme="0"/>
      </right>
      <top style="medium">
        <color theme="0"/>
      </top>
      <bottom/>
      <diagonal/>
    </border>
    <border>
      <left style="medium">
        <color indexed="64"/>
      </left>
      <right style="medium">
        <color theme="0"/>
      </right>
      <top/>
      <bottom style="medium">
        <color theme="0"/>
      </bottom>
      <diagonal/>
    </border>
    <border>
      <left style="medium">
        <color theme="0"/>
      </left>
      <right style="medium">
        <color theme="0"/>
      </right>
      <top/>
      <bottom/>
      <diagonal/>
    </border>
    <border>
      <left style="thick">
        <color theme="9" tint="-0.499984740745262"/>
      </left>
      <right style="thick">
        <color theme="9" tint="-0.499984740745262"/>
      </right>
      <top style="thick">
        <color theme="9" tint="-0.499984740745262"/>
      </top>
      <bottom style="medium">
        <color theme="1"/>
      </bottom>
      <diagonal/>
    </border>
    <border>
      <left/>
      <right/>
      <top/>
      <bottom style="double">
        <color theme="9" tint="-0.499984740745262"/>
      </bottom>
      <diagonal/>
    </border>
    <border>
      <left style="medium">
        <color indexed="64"/>
      </left>
      <right/>
      <top style="medium">
        <color indexed="64"/>
      </top>
      <bottom style="double">
        <color theme="9" tint="-0.499984740745262"/>
      </bottom>
      <diagonal/>
    </border>
    <border>
      <left style="thin">
        <color indexed="64"/>
      </left>
      <right style="thin">
        <color rgb="FF000000"/>
      </right>
      <top style="medium">
        <color indexed="64"/>
      </top>
      <bottom style="double">
        <color theme="9" tint="-0.499984740745262"/>
      </bottom>
      <diagonal/>
    </border>
    <border>
      <left style="thin">
        <color rgb="FF000000"/>
      </left>
      <right style="thin">
        <color rgb="FF000000"/>
      </right>
      <top style="medium">
        <color indexed="64"/>
      </top>
      <bottom style="double">
        <color theme="9" tint="-0.499984740745262"/>
      </bottom>
      <diagonal/>
    </border>
    <border>
      <left style="thin">
        <color rgb="FF000000"/>
      </left>
      <right style="medium">
        <color indexed="64"/>
      </right>
      <top style="medium">
        <color indexed="64"/>
      </top>
      <bottom style="double">
        <color theme="9" tint="-0.499984740745262"/>
      </bottom>
      <diagonal/>
    </border>
    <border>
      <left style="thin">
        <color rgb="FF000000"/>
      </left>
      <right style="thin">
        <color indexed="64"/>
      </right>
      <top style="medium">
        <color indexed="64"/>
      </top>
      <bottom/>
      <diagonal/>
    </border>
    <border>
      <left style="thin">
        <color rgb="FF000000"/>
      </left>
      <right style="thin">
        <color indexed="64"/>
      </right>
      <top/>
      <bottom style="thin">
        <color rgb="FF000000"/>
      </bottom>
      <diagonal/>
    </border>
  </borders>
  <cellStyleXfs count="5">
    <xf numFmtId="0" fontId="0" fillId="0" borderId="0"/>
    <xf numFmtId="16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cellStyleXfs>
  <cellXfs count="609">
    <xf numFmtId="0" fontId="0" fillId="0" borderId="0" xfId="0"/>
    <xf numFmtId="0" fontId="0" fillId="0" borderId="0" xfId="0" applyFont="1" applyProtection="1"/>
    <xf numFmtId="0" fontId="4" fillId="0" borderId="0" xfId="0" applyFont="1" applyProtection="1"/>
    <xf numFmtId="0" fontId="5" fillId="2" borderId="0" xfId="0" applyFont="1" applyFill="1" applyAlignment="1">
      <alignment horizontal="left"/>
    </xf>
    <xf numFmtId="0" fontId="5" fillId="0" borderId="0" xfId="0" applyFont="1"/>
    <xf numFmtId="0" fontId="5" fillId="0" borderId="0" xfId="0" applyFont="1" applyAlignment="1">
      <alignment horizontal="left"/>
    </xf>
    <xf numFmtId="0" fontId="5" fillId="0" borderId="0" xfId="0" quotePrefix="1" applyFont="1"/>
    <xf numFmtId="0" fontId="5" fillId="2" borderId="0" xfId="0" applyFont="1" applyFill="1"/>
    <xf numFmtId="0" fontId="5" fillId="0" borderId="0" xfId="0" applyFont="1" applyAlignment="1">
      <alignment horizontal="right"/>
    </xf>
    <xf numFmtId="165" fontId="5" fillId="0" borderId="0" xfId="1" applyNumberFormat="1" applyFont="1"/>
    <xf numFmtId="0" fontId="6" fillId="0" borderId="11" xfId="0" applyFont="1" applyBorder="1" applyAlignment="1">
      <alignment horizontal="center" vertical="center"/>
    </xf>
    <xf numFmtId="0" fontId="7" fillId="0" borderId="0" xfId="0" applyFont="1" applyAlignment="1">
      <alignment horizontal="left"/>
    </xf>
    <xf numFmtId="0" fontId="7" fillId="0" borderId="0" xfId="0" applyFont="1"/>
    <xf numFmtId="165" fontId="7" fillId="0" borderId="0" xfId="0" applyNumberFormat="1" applyFont="1"/>
    <xf numFmtId="0" fontId="5" fillId="0" borderId="0" xfId="0" applyFont="1" applyAlignment="1">
      <alignment vertical="center"/>
    </xf>
    <xf numFmtId="0" fontId="8" fillId="3" borderId="12" xfId="0" applyFont="1" applyFill="1" applyBorder="1" applyAlignment="1">
      <alignment vertical="top" wrapText="1"/>
    </xf>
    <xf numFmtId="0" fontId="9" fillId="3" borderId="13" xfId="0" applyFont="1" applyFill="1" applyBorder="1" applyAlignment="1">
      <alignment horizontal="center"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vertical="top" wrapText="1"/>
    </xf>
    <xf numFmtId="9" fontId="9" fillId="3" borderId="14" xfId="4" applyFont="1" applyFill="1" applyBorder="1" applyAlignment="1">
      <alignment vertical="top" wrapText="1"/>
    </xf>
    <xf numFmtId="0" fontId="8" fillId="4" borderId="12" xfId="0" applyFont="1" applyFill="1" applyBorder="1" applyAlignment="1">
      <alignment vertical="top" wrapText="1"/>
    </xf>
    <xf numFmtId="0" fontId="9" fillId="4" borderId="13" xfId="0" applyFont="1" applyFill="1" applyBorder="1" applyAlignment="1">
      <alignment horizontal="center"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vertical="top" wrapText="1"/>
    </xf>
    <xf numFmtId="9" fontId="9" fillId="4" borderId="14" xfId="4" applyFont="1" applyFill="1" applyBorder="1" applyAlignment="1">
      <alignment vertical="top" wrapText="1"/>
    </xf>
    <xf numFmtId="14" fontId="5" fillId="0" borderId="0" xfId="0" applyNumberFormat="1" applyFont="1" applyAlignment="1">
      <alignment horizontal="left"/>
    </xf>
    <xf numFmtId="167" fontId="5" fillId="0" borderId="0" xfId="1" applyNumberFormat="1" applyFont="1" applyAlignment="1">
      <alignment horizontal="right"/>
    </xf>
    <xf numFmtId="0" fontId="0" fillId="0" borderId="0" xfId="0" applyFont="1"/>
    <xf numFmtId="0" fontId="11" fillId="0" borderId="0" xfId="0" applyFont="1"/>
    <xf numFmtId="4" fontId="5" fillId="0" borderId="0" xfId="0" applyNumberFormat="1" applyFont="1"/>
    <xf numFmtId="10" fontId="13" fillId="0" borderId="0" xfId="0" applyNumberFormat="1" applyFont="1"/>
    <xf numFmtId="0" fontId="5"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12" fillId="0" borderId="0" xfId="0" applyFont="1" applyAlignment="1" applyProtection="1">
      <alignment wrapText="1"/>
      <protection locked="0"/>
    </xf>
    <xf numFmtId="4" fontId="14" fillId="0" borderId="0" xfId="0" applyNumberFormat="1" applyFont="1" applyAlignment="1" applyProtection="1">
      <alignment horizontal="center"/>
      <protection locked="0"/>
    </xf>
    <xf numFmtId="0" fontId="5" fillId="0" borderId="0" xfId="0" applyFont="1" applyAlignment="1" applyProtection="1">
      <alignment horizontal="left"/>
    </xf>
    <xf numFmtId="0" fontId="12" fillId="0" borderId="0" xfId="0" applyFont="1" applyAlignment="1" applyProtection="1">
      <alignment wrapText="1"/>
    </xf>
    <xf numFmtId="0" fontId="0" fillId="0" borderId="0" xfId="0" applyFont="1" applyAlignment="1" applyProtection="1">
      <alignment vertical="center"/>
    </xf>
    <xf numFmtId="0" fontId="17" fillId="0" borderId="0" xfId="0" applyFont="1" applyProtection="1"/>
    <xf numFmtId="0" fontId="18" fillId="0" borderId="0" xfId="0" applyFont="1" applyAlignment="1" applyProtection="1">
      <alignment horizontal="center"/>
    </xf>
    <xf numFmtId="0" fontId="0" fillId="0" borderId="0" xfId="0" applyFont="1" applyAlignment="1">
      <alignment vertical="center"/>
    </xf>
    <xf numFmtId="0" fontId="19" fillId="0" borderId="0" xfId="0" applyFont="1" applyAlignment="1">
      <alignment horizontal="left"/>
    </xf>
    <xf numFmtId="0" fontId="19" fillId="0" borderId="0" xfId="0" applyFont="1" applyAlignment="1" applyProtection="1">
      <alignment horizontal="left"/>
      <protection locked="0"/>
    </xf>
    <xf numFmtId="0" fontId="10" fillId="9" borderId="22" xfId="0" applyFont="1" applyFill="1" applyBorder="1" applyAlignment="1" applyProtection="1">
      <alignment horizontal="center" wrapText="1"/>
    </xf>
    <xf numFmtId="0" fontId="10" fillId="9" borderId="22" xfId="0" applyFont="1" applyFill="1" applyBorder="1" applyAlignment="1" applyProtection="1">
      <alignment horizontal="left"/>
    </xf>
    <xf numFmtId="0" fontId="20" fillId="9" borderId="22" xfId="0" applyFont="1" applyFill="1" applyBorder="1" applyProtection="1"/>
    <xf numFmtId="0" fontId="21" fillId="9" borderId="22" xfId="0" applyFont="1" applyFill="1" applyBorder="1" applyProtection="1"/>
    <xf numFmtId="0" fontId="23" fillId="9" borderId="22" xfId="0" applyFont="1" applyFill="1" applyBorder="1" applyProtection="1"/>
    <xf numFmtId="0" fontId="24" fillId="9" borderId="22" xfId="0" applyFont="1" applyFill="1" applyBorder="1" applyAlignment="1" applyProtection="1"/>
    <xf numFmtId="0" fontId="26" fillId="9" borderId="22" xfId="0" applyFont="1" applyFill="1" applyBorder="1" applyAlignment="1" applyProtection="1">
      <alignment horizontal="left" vertical="center"/>
    </xf>
    <xf numFmtId="0" fontId="21" fillId="9" borderId="22" xfId="0" applyFont="1" applyFill="1" applyBorder="1" applyAlignment="1" applyProtection="1">
      <alignment horizontal="left" vertical="center" wrapText="1"/>
    </xf>
    <xf numFmtId="0" fontId="25" fillId="9" borderId="22" xfId="0" applyFont="1" applyFill="1" applyBorder="1" applyAlignment="1" applyProtection="1">
      <alignment horizontal="left" vertical="center" wrapText="1"/>
    </xf>
    <xf numFmtId="0" fontId="27" fillId="9" borderId="22" xfId="0" applyFont="1" applyFill="1" applyBorder="1" applyAlignment="1" applyProtection="1">
      <alignment horizontal="left" vertical="center"/>
    </xf>
    <xf numFmtId="0" fontId="20" fillId="9" borderId="22" xfId="0" applyFont="1" applyFill="1" applyBorder="1" applyAlignment="1" applyProtection="1">
      <alignment vertical="top"/>
    </xf>
    <xf numFmtId="0" fontId="22" fillId="9" borderId="22" xfId="0" applyFont="1" applyFill="1" applyBorder="1" applyAlignment="1" applyProtection="1">
      <alignment vertical="center" wrapText="1"/>
    </xf>
    <xf numFmtId="0" fontId="27" fillId="9" borderId="22" xfId="0" applyFont="1" applyFill="1" applyBorder="1" applyProtection="1"/>
    <xf numFmtId="0" fontId="21" fillId="9" borderId="22" xfId="0" applyFont="1" applyFill="1" applyBorder="1" applyAlignment="1" applyProtection="1">
      <alignment vertical="center" wrapText="1"/>
    </xf>
    <xf numFmtId="0" fontId="30" fillId="9" borderId="22" xfId="0" applyFont="1" applyFill="1" applyBorder="1" applyAlignment="1" applyProtection="1">
      <alignment vertical="top"/>
    </xf>
    <xf numFmtId="14" fontId="29" fillId="4" borderId="22" xfId="0" applyNumberFormat="1" applyFont="1" applyFill="1" applyBorder="1" applyAlignment="1" applyProtection="1">
      <alignment horizontal="left" vertical="center" wrapText="1"/>
      <protection locked="0"/>
    </xf>
    <xf numFmtId="4" fontId="31" fillId="9" borderId="22" xfId="0" applyNumberFormat="1" applyFont="1" applyFill="1" applyBorder="1" applyAlignment="1" applyProtection="1"/>
    <xf numFmtId="10" fontId="16" fillId="9" borderId="22" xfId="0" applyNumberFormat="1" applyFont="1" applyFill="1" applyBorder="1" applyAlignment="1" applyProtection="1">
      <alignment horizontal="center"/>
    </xf>
    <xf numFmtId="0" fontId="32" fillId="9" borderId="22" xfId="0" applyFont="1" applyFill="1" applyBorder="1" applyAlignment="1" applyProtection="1">
      <alignment vertical="top"/>
    </xf>
    <xf numFmtId="164" fontId="32" fillId="9" borderId="22" xfId="1" applyFont="1" applyFill="1" applyBorder="1" applyAlignment="1" applyProtection="1">
      <alignment vertical="top"/>
    </xf>
    <xf numFmtId="14" fontId="29" fillId="6" borderId="22" xfId="0" applyNumberFormat="1" applyFont="1" applyFill="1" applyBorder="1" applyAlignment="1" applyProtection="1">
      <alignment horizontal="left" vertical="center" wrapText="1"/>
    </xf>
    <xf numFmtId="0" fontId="28" fillId="10" borderId="19" xfId="0" applyFont="1" applyFill="1" applyBorder="1" applyAlignment="1" applyProtection="1">
      <alignment vertical="center" wrapText="1"/>
    </xf>
    <xf numFmtId="0" fontId="17" fillId="10" borderId="19" xfId="0" applyFont="1" applyFill="1" applyBorder="1" applyProtection="1"/>
    <xf numFmtId="0" fontId="12" fillId="11" borderId="19" xfId="0" applyFont="1" applyFill="1" applyBorder="1" applyAlignment="1" applyProtection="1">
      <alignment vertical="center" wrapText="1"/>
    </xf>
    <xf numFmtId="0" fontId="4" fillId="11" borderId="19" xfId="0" applyFont="1" applyFill="1" applyBorder="1" applyAlignment="1" applyProtection="1">
      <alignment vertical="center" wrapText="1"/>
    </xf>
    <xf numFmtId="0" fontId="12" fillId="12" borderId="19" xfId="0" applyFont="1" applyFill="1" applyBorder="1" applyAlignment="1" applyProtection="1">
      <alignment vertical="center" wrapText="1"/>
    </xf>
    <xf numFmtId="0" fontId="4" fillId="12" borderId="19" xfId="0" applyFont="1" applyFill="1" applyBorder="1" applyAlignment="1" applyProtection="1">
      <alignment vertical="center" wrapText="1"/>
    </xf>
    <xf numFmtId="0" fontId="0" fillId="11" borderId="20" xfId="0" applyFont="1" applyFill="1" applyBorder="1" applyAlignment="1" applyProtection="1">
      <alignment vertical="center" wrapText="1"/>
    </xf>
    <xf numFmtId="0" fontId="0" fillId="12" borderId="20" xfId="0" applyFont="1" applyFill="1" applyBorder="1" applyAlignment="1" applyProtection="1">
      <alignment vertical="center" wrapText="1"/>
    </xf>
    <xf numFmtId="4" fontId="5" fillId="12" borderId="20" xfId="0" applyNumberFormat="1" applyFont="1" applyFill="1" applyBorder="1" applyAlignment="1" applyProtection="1">
      <alignment horizontal="right" vertical="center" wrapText="1"/>
    </xf>
    <xf numFmtId="4" fontId="5" fillId="11" borderId="20" xfId="0" applyNumberFormat="1" applyFont="1" applyFill="1" applyBorder="1" applyAlignment="1" applyProtection="1">
      <alignment horizontal="right" vertical="center" wrapText="1"/>
    </xf>
    <xf numFmtId="4" fontId="5" fillId="4" borderId="27" xfId="0" applyNumberFormat="1" applyFont="1" applyFill="1" applyBorder="1" applyAlignment="1" applyProtection="1">
      <alignment vertical="center" wrapText="1"/>
      <protection locked="0"/>
    </xf>
    <xf numFmtId="10" fontId="16" fillId="5" borderId="27" xfId="0" applyNumberFormat="1" applyFont="1" applyFill="1" applyBorder="1" applyAlignment="1" applyProtection="1">
      <alignment horizontal="right"/>
    </xf>
    <xf numFmtId="10" fontId="35" fillId="5" borderId="27" xfId="0" applyNumberFormat="1" applyFont="1" applyFill="1" applyBorder="1" applyAlignment="1" applyProtection="1">
      <alignment horizontal="right"/>
    </xf>
    <xf numFmtId="4" fontId="5" fillId="4" borderId="28" xfId="0" applyNumberFormat="1" applyFont="1" applyFill="1" applyBorder="1" applyAlignment="1" applyProtection="1">
      <alignment vertical="center" wrapText="1"/>
      <protection locked="0"/>
    </xf>
    <xf numFmtId="10" fontId="16" fillId="4" borderId="29" xfId="0" applyNumberFormat="1" applyFont="1" applyFill="1" applyBorder="1" applyAlignment="1" applyProtection="1">
      <alignment horizontal="right"/>
    </xf>
    <xf numFmtId="10" fontId="35" fillId="4" borderId="28" xfId="4" applyNumberFormat="1" applyFont="1" applyFill="1" applyBorder="1"/>
    <xf numFmtId="4" fontId="5" fillId="4" borderId="30" xfId="0" applyNumberFormat="1" applyFont="1" applyFill="1" applyBorder="1" applyAlignment="1" applyProtection="1">
      <alignment vertical="center" wrapText="1"/>
      <protection locked="0"/>
    </xf>
    <xf numFmtId="4" fontId="7" fillId="13" borderId="20" xfId="0" applyNumberFormat="1" applyFont="1" applyFill="1" applyBorder="1" applyAlignment="1" applyProtection="1">
      <alignment vertical="center" wrapText="1"/>
    </xf>
    <xf numFmtId="4" fontId="7" fillId="14" borderId="19" xfId="0" applyNumberFormat="1" applyFont="1" applyFill="1" applyBorder="1" applyAlignment="1" applyProtection="1">
      <alignment vertical="center" wrapText="1"/>
    </xf>
    <xf numFmtId="10" fontId="36" fillId="14" borderId="19" xfId="4" applyNumberFormat="1" applyFont="1" applyFill="1" applyBorder="1" applyAlignment="1" applyProtection="1">
      <alignment vertical="center" wrapText="1"/>
    </xf>
    <xf numFmtId="4" fontId="37" fillId="14" borderId="19" xfId="0" applyNumberFormat="1" applyFont="1" applyFill="1" applyBorder="1" applyAlignment="1" applyProtection="1">
      <alignment vertical="center" wrapText="1"/>
    </xf>
    <xf numFmtId="4" fontId="11" fillId="13" borderId="20" xfId="0" applyNumberFormat="1" applyFont="1" applyFill="1" applyBorder="1" applyAlignment="1" applyProtection="1">
      <alignment vertical="center" wrapText="1"/>
    </xf>
    <xf numFmtId="0" fontId="22" fillId="9" borderId="22" xfId="0" applyFont="1" applyFill="1" applyBorder="1" applyAlignment="1" applyProtection="1">
      <alignment horizontal="center"/>
    </xf>
    <xf numFmtId="0" fontId="10" fillId="9" borderId="22" xfId="0" applyFont="1" applyFill="1" applyBorder="1" applyAlignment="1" applyProtection="1">
      <alignment horizontal="center"/>
    </xf>
    <xf numFmtId="9" fontId="16" fillId="9" borderId="22" xfId="0" applyNumberFormat="1" applyFont="1" applyFill="1" applyBorder="1" applyAlignment="1" applyProtection="1">
      <alignment horizontal="center"/>
    </xf>
    <xf numFmtId="9" fontId="30" fillId="9" borderId="22" xfId="0" applyNumberFormat="1" applyFont="1" applyFill="1" applyBorder="1" applyAlignment="1" applyProtection="1">
      <alignment vertical="top"/>
    </xf>
    <xf numFmtId="9" fontId="13" fillId="0" borderId="0" xfId="0" applyNumberFormat="1" applyFont="1"/>
    <xf numFmtId="0" fontId="20" fillId="9" borderId="22" xfId="0" applyFont="1" applyFill="1" applyBorder="1" applyAlignment="1" applyProtection="1">
      <alignment vertical="center"/>
    </xf>
    <xf numFmtId="4" fontId="7" fillId="11" borderId="20" xfId="0" applyNumberFormat="1" applyFont="1" applyFill="1" applyBorder="1" applyAlignment="1" applyProtection="1">
      <alignment horizontal="right" vertical="center" wrapText="1"/>
    </xf>
    <xf numFmtId="4" fontId="7" fillId="12" borderId="20" xfId="0" applyNumberFormat="1" applyFont="1" applyFill="1" applyBorder="1" applyAlignment="1" applyProtection="1">
      <alignment horizontal="right" vertical="center" wrapText="1"/>
    </xf>
    <xf numFmtId="0" fontId="38" fillId="0" borderId="0" xfId="0" applyFont="1"/>
    <xf numFmtId="0" fontId="0" fillId="0" borderId="0" xfId="0" applyFont="1" applyAlignment="1">
      <alignment vertical="center" wrapText="1"/>
    </xf>
    <xf numFmtId="9" fontId="16" fillId="4" borderId="27" xfId="0" applyNumberFormat="1" applyFont="1" applyFill="1" applyBorder="1" applyAlignment="1" applyProtection="1">
      <alignment horizontal="right"/>
      <protection locked="0"/>
    </xf>
    <xf numFmtId="9" fontId="16" fillId="4" borderId="29" xfId="0" applyNumberFormat="1" applyFont="1" applyFill="1" applyBorder="1" applyAlignment="1" applyProtection="1">
      <alignment horizontal="right"/>
      <protection locked="0"/>
    </xf>
    <xf numFmtId="0" fontId="38" fillId="0" borderId="0" xfId="0" applyFont="1" applyAlignment="1">
      <alignment vertical="center"/>
    </xf>
    <xf numFmtId="0" fontId="40" fillId="0" borderId="0" xfId="0" applyFont="1"/>
    <xf numFmtId="10" fontId="41" fillId="0" borderId="0" xfId="0" applyNumberFormat="1" applyFont="1"/>
    <xf numFmtId="0" fontId="11" fillId="0" borderId="0" xfId="0" applyFont="1" applyProtection="1"/>
    <xf numFmtId="0" fontId="38" fillId="0" borderId="0" xfId="0" applyFont="1" applyProtection="1"/>
    <xf numFmtId="0" fontId="5" fillId="0" borderId="0" xfId="0" quotePrefix="1" applyFont="1" applyAlignment="1">
      <alignment horizontal="left"/>
    </xf>
    <xf numFmtId="0" fontId="12" fillId="4" borderId="27"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4" fontId="5" fillId="4" borderId="30" xfId="0" applyNumberFormat="1" applyFont="1" applyFill="1" applyBorder="1" applyAlignment="1" applyProtection="1">
      <alignment vertical="top" wrapText="1"/>
      <protection locked="0"/>
    </xf>
    <xf numFmtId="0" fontId="11" fillId="13" borderId="33" xfId="0" applyFont="1" applyFill="1" applyBorder="1" applyAlignment="1" applyProtection="1">
      <alignment horizontal="left" vertical="top" wrapText="1"/>
    </xf>
    <xf numFmtId="4" fontId="11" fillId="13" borderId="20" xfId="0" applyNumberFormat="1" applyFont="1" applyFill="1" applyBorder="1" applyAlignment="1" applyProtection="1">
      <alignment vertical="top" wrapText="1"/>
    </xf>
    <xf numFmtId="0" fontId="5" fillId="4" borderId="27" xfId="0" applyFont="1" applyFill="1" applyBorder="1" applyAlignment="1" applyProtection="1">
      <alignment horizontal="left" vertical="top" wrapText="1"/>
      <protection locked="0"/>
    </xf>
    <xf numFmtId="0" fontId="7" fillId="13" borderId="33" xfId="0" applyFont="1" applyFill="1" applyBorder="1" applyAlignment="1" applyProtection="1">
      <alignment horizontal="left" vertical="top" wrapText="1"/>
    </xf>
    <xf numFmtId="0" fontId="0" fillId="4" borderId="0" xfId="0" applyFont="1" applyFill="1" applyProtection="1"/>
    <xf numFmtId="0" fontId="12" fillId="0" borderId="0" xfId="0" applyFont="1" applyProtection="1"/>
    <xf numFmtId="0" fontId="4" fillId="0" borderId="0" xfId="0" applyFont="1" applyAlignment="1" applyProtection="1">
      <alignment wrapText="1"/>
    </xf>
    <xf numFmtId="10" fontId="16" fillId="0" borderId="30" xfId="0" applyNumberFormat="1" applyFont="1" applyFill="1" applyBorder="1" applyAlignment="1" applyProtection="1">
      <alignment horizontal="right"/>
      <protection locked="0"/>
    </xf>
    <xf numFmtId="10" fontId="16" fillId="0" borderId="29" xfId="0" applyNumberFormat="1" applyFont="1" applyFill="1" applyBorder="1" applyAlignment="1" applyProtection="1">
      <alignment horizontal="right"/>
      <protection locked="0"/>
    </xf>
    <xf numFmtId="164" fontId="44" fillId="9" borderId="22" xfId="1" applyFont="1" applyFill="1" applyBorder="1" applyAlignment="1" applyProtection="1">
      <alignment horizontal="center" vertical="center"/>
    </xf>
    <xf numFmtId="0" fontId="11" fillId="11" borderId="19" xfId="0" applyFont="1" applyFill="1" applyBorder="1" applyAlignment="1" applyProtection="1">
      <alignment horizontal="left" vertical="center" wrapText="1"/>
    </xf>
    <xf numFmtId="0" fontId="11" fillId="12" borderId="19" xfId="0" applyFont="1" applyFill="1" applyBorder="1" applyAlignment="1" applyProtection="1">
      <alignment horizontal="left" vertical="center" wrapText="1"/>
    </xf>
    <xf numFmtId="0" fontId="29" fillId="4" borderId="22" xfId="0" applyFont="1" applyFill="1" applyBorder="1" applyAlignment="1" applyProtection="1">
      <alignment horizontal="left"/>
      <protection locked="0"/>
    </xf>
    <xf numFmtId="0" fontId="11" fillId="0" borderId="0" xfId="0" applyFont="1" applyAlignment="1" applyProtection="1">
      <alignment horizontal="left" wrapText="1"/>
    </xf>
    <xf numFmtId="0" fontId="29" fillId="6" borderId="22" xfId="0" applyFont="1" applyFill="1" applyBorder="1" applyAlignment="1" applyProtection="1">
      <alignment horizontal="left" vertical="center" wrapText="1"/>
    </xf>
    <xf numFmtId="4" fontId="33" fillId="14" borderId="35" xfId="0" applyNumberFormat="1" applyFont="1" applyFill="1" applyBorder="1" applyAlignment="1">
      <alignment horizontal="left" vertical="center"/>
    </xf>
    <xf numFmtId="2" fontId="11" fillId="11" borderId="19" xfId="0" applyNumberFormat="1" applyFont="1" applyFill="1" applyBorder="1" applyAlignment="1" applyProtection="1">
      <alignment horizontal="center" vertical="center" wrapText="1"/>
    </xf>
    <xf numFmtId="2" fontId="11" fillId="12" borderId="19" xfId="0" applyNumberFormat="1" applyFont="1" applyFill="1" applyBorder="1" applyAlignment="1" applyProtection="1">
      <alignment horizontal="center" vertical="center" wrapText="1"/>
    </xf>
    <xf numFmtId="0" fontId="27" fillId="11" borderId="26" xfId="0" applyFont="1" applyFill="1" applyBorder="1" applyAlignment="1" applyProtection="1">
      <alignment horizontal="center" vertical="center" wrapText="1"/>
    </xf>
    <xf numFmtId="0" fontId="27" fillId="12" borderId="26" xfId="0" applyFont="1" applyFill="1" applyBorder="1" applyAlignment="1" applyProtection="1">
      <alignment horizontal="center" vertical="center" wrapText="1"/>
    </xf>
    <xf numFmtId="1" fontId="25" fillId="9" borderId="22" xfId="0" applyNumberFormat="1" applyFont="1" applyFill="1" applyBorder="1" applyAlignment="1" applyProtection="1">
      <alignment horizontal="right" indent="2"/>
    </xf>
    <xf numFmtId="1" fontId="44" fillId="9" borderId="22" xfId="1" applyNumberFormat="1" applyFont="1" applyFill="1" applyBorder="1" applyAlignment="1" applyProtection="1">
      <alignment horizontal="right" vertical="center" indent="2"/>
    </xf>
    <xf numFmtId="1" fontId="0" fillId="0" borderId="0" xfId="0" applyNumberFormat="1" applyFont="1" applyAlignment="1" applyProtection="1">
      <alignment horizontal="right" indent="2"/>
    </xf>
    <xf numFmtId="0" fontId="29" fillId="6" borderId="22" xfId="0" applyFont="1" applyFill="1" applyBorder="1" applyAlignment="1" applyProtection="1">
      <alignment horizontal="left"/>
      <protection locked="0"/>
    </xf>
    <xf numFmtId="2" fontId="33" fillId="10" borderId="19" xfId="0" applyNumberFormat="1" applyFont="1" applyFill="1" applyBorder="1" applyAlignment="1" applyProtection="1">
      <alignment horizontal="right" vertical="center" wrapText="1" indent="2"/>
    </xf>
    <xf numFmtId="2" fontId="11" fillId="11" borderId="19" xfId="0" applyNumberFormat="1" applyFont="1" applyFill="1" applyBorder="1" applyAlignment="1" applyProtection="1">
      <alignment horizontal="right" vertical="center" wrapText="1" indent="2"/>
    </xf>
    <xf numFmtId="2" fontId="11" fillId="12" borderId="19" xfId="0" applyNumberFormat="1" applyFont="1" applyFill="1" applyBorder="1" applyAlignment="1" applyProtection="1">
      <alignment horizontal="right" vertical="center" wrapText="1" indent="2"/>
    </xf>
    <xf numFmtId="2" fontId="44" fillId="8" borderId="22" xfId="1" applyNumberFormat="1" applyFont="1" applyFill="1" applyBorder="1" applyAlignment="1" applyProtection="1">
      <alignment horizontal="right" vertical="center" indent="2"/>
    </xf>
    <xf numFmtId="0" fontId="48" fillId="0" borderId="0" xfId="0" applyFont="1" applyFill="1" applyBorder="1" applyAlignment="1" applyProtection="1">
      <alignment horizontal="left"/>
    </xf>
    <xf numFmtId="0" fontId="0" fillId="11" borderId="26" xfId="0" applyFont="1" applyFill="1" applyBorder="1" applyAlignment="1" applyProtection="1">
      <alignment horizontal="center" vertical="center" wrapText="1"/>
    </xf>
    <xf numFmtId="0" fontId="0" fillId="12" borderId="26" xfId="0" applyFont="1" applyFill="1" applyBorder="1" applyAlignment="1" applyProtection="1">
      <alignment horizontal="center" vertical="center" wrapText="1"/>
    </xf>
    <xf numFmtId="0" fontId="30" fillId="9" borderId="44" xfId="0" applyFont="1" applyFill="1" applyBorder="1" applyAlignment="1" applyProtection="1">
      <alignment horizontal="left" vertical="top"/>
    </xf>
    <xf numFmtId="0" fontId="0" fillId="10" borderId="38" xfId="0" applyFont="1" applyFill="1" applyBorder="1" applyAlignment="1" applyProtection="1">
      <alignment horizontal="center" vertical="center" wrapText="1"/>
    </xf>
    <xf numFmtId="0" fontId="15" fillId="5" borderId="3" xfId="0" applyFont="1" applyFill="1" applyBorder="1"/>
    <xf numFmtId="0" fontId="15" fillId="4" borderId="3" xfId="0" applyFont="1" applyFill="1" applyBorder="1"/>
    <xf numFmtId="4" fontId="33" fillId="14" borderId="82" xfId="0" applyNumberFormat="1" applyFont="1" applyFill="1" applyBorder="1" applyAlignment="1">
      <alignment horizontal="left" vertical="center"/>
    </xf>
    <xf numFmtId="10" fontId="36" fillId="14" borderId="83" xfId="4" applyNumberFormat="1" applyFont="1" applyFill="1" applyBorder="1" applyAlignment="1" applyProtection="1">
      <alignment vertical="center" wrapText="1"/>
    </xf>
    <xf numFmtId="4" fontId="5" fillId="4" borderId="84" xfId="0" applyNumberFormat="1" applyFont="1" applyFill="1" applyBorder="1" applyAlignment="1" applyProtection="1">
      <alignment vertical="center" wrapText="1"/>
      <protection locked="0"/>
    </xf>
    <xf numFmtId="4" fontId="5" fillId="4" borderId="85" xfId="0" applyNumberFormat="1" applyFont="1" applyFill="1" applyBorder="1" applyAlignment="1" applyProtection="1">
      <alignment vertical="center" wrapText="1"/>
      <protection locked="0"/>
    </xf>
    <xf numFmtId="0" fontId="15" fillId="4" borderId="4" xfId="0" applyFont="1" applyFill="1" applyBorder="1"/>
    <xf numFmtId="4" fontId="5" fillId="4" borderId="88" xfId="0" applyNumberFormat="1" applyFont="1" applyFill="1" applyBorder="1" applyAlignment="1" applyProtection="1">
      <alignment vertical="center" wrapText="1"/>
      <protection locked="0"/>
    </xf>
    <xf numFmtId="4" fontId="33" fillId="9" borderId="92" xfId="0" applyNumberFormat="1" applyFont="1" applyFill="1" applyBorder="1" applyAlignment="1">
      <alignment vertical="center"/>
    </xf>
    <xf numFmtId="4" fontId="33" fillId="9" borderId="93" xfId="0" applyNumberFormat="1" applyFont="1" applyFill="1" applyBorder="1" applyAlignment="1">
      <alignment vertical="center"/>
    </xf>
    <xf numFmtId="1" fontId="33" fillId="9" borderId="94" xfId="0" applyNumberFormat="1" applyFont="1" applyFill="1" applyBorder="1" applyAlignment="1" applyProtection="1">
      <alignment horizontal="center" vertical="center" wrapText="1"/>
      <protection locked="0"/>
    </xf>
    <xf numFmtId="1" fontId="34" fillId="9" borderId="95" xfId="0" applyNumberFormat="1" applyFont="1" applyFill="1" applyBorder="1" applyAlignment="1" applyProtection="1">
      <alignment horizontal="center" vertical="center" wrapText="1"/>
      <protection locked="0"/>
    </xf>
    <xf numFmtId="0" fontId="11" fillId="13" borderId="79" xfId="0" applyFont="1" applyFill="1" applyBorder="1" applyAlignment="1" applyProtection="1">
      <alignment horizontal="left" vertical="center"/>
    </xf>
    <xf numFmtId="4" fontId="5" fillId="11" borderId="83" xfId="0" applyNumberFormat="1" applyFont="1" applyFill="1" applyBorder="1" applyAlignment="1" applyProtection="1">
      <alignment horizontal="right" vertical="center" wrapText="1"/>
    </xf>
    <xf numFmtId="4" fontId="5" fillId="12" borderId="83" xfId="0" applyNumberFormat="1" applyFont="1" applyFill="1" applyBorder="1" applyAlignment="1" applyProtection="1">
      <alignment horizontal="right" vertical="center" wrapText="1"/>
    </xf>
    <xf numFmtId="0" fontId="15" fillId="5" borderId="4" xfId="0" applyFont="1" applyFill="1" applyBorder="1"/>
    <xf numFmtId="4" fontId="5" fillId="4" borderId="98" xfId="0" applyNumberFormat="1" applyFont="1" applyFill="1" applyBorder="1" applyAlignment="1" applyProtection="1">
      <alignment vertical="center" wrapText="1"/>
      <protection locked="0"/>
    </xf>
    <xf numFmtId="10" fontId="16" fillId="5" borderId="98" xfId="0" applyNumberFormat="1" applyFont="1" applyFill="1" applyBorder="1" applyAlignment="1" applyProtection="1">
      <alignment horizontal="right"/>
    </xf>
    <xf numFmtId="4" fontId="5" fillId="11" borderId="86" xfId="0" applyNumberFormat="1" applyFont="1" applyFill="1" applyBorder="1" applyAlignment="1" applyProtection="1">
      <alignment horizontal="right" vertical="center" wrapText="1"/>
    </xf>
    <xf numFmtId="10" fontId="35" fillId="5" borderId="98" xfId="0" applyNumberFormat="1" applyFont="1" applyFill="1" applyBorder="1" applyAlignment="1" applyProtection="1">
      <alignment horizontal="right"/>
    </xf>
    <xf numFmtId="4" fontId="5" fillId="11" borderId="99" xfId="0" applyNumberFormat="1" applyFont="1" applyFill="1" applyBorder="1" applyAlignment="1" applyProtection="1">
      <alignment horizontal="right" vertical="center" wrapText="1"/>
    </xf>
    <xf numFmtId="4" fontId="11" fillId="13" borderId="83" xfId="0" applyNumberFormat="1" applyFont="1" applyFill="1" applyBorder="1" applyAlignment="1" applyProtection="1">
      <alignment vertical="center" wrapText="1"/>
    </xf>
    <xf numFmtId="4" fontId="7" fillId="11" borderId="83" xfId="0" applyNumberFormat="1" applyFont="1" applyFill="1" applyBorder="1" applyAlignment="1" applyProtection="1">
      <alignment horizontal="right" vertical="center" wrapText="1"/>
    </xf>
    <xf numFmtId="4" fontId="7" fillId="12" borderId="83" xfId="0" applyNumberFormat="1" applyFont="1" applyFill="1" applyBorder="1" applyAlignment="1" applyProtection="1">
      <alignment horizontal="right" vertical="center" wrapText="1"/>
    </xf>
    <xf numFmtId="0" fontId="5" fillId="4" borderId="98" xfId="0" applyFont="1" applyFill="1" applyBorder="1" applyAlignment="1" applyProtection="1">
      <alignment horizontal="left" vertical="top" wrapText="1"/>
      <protection locked="0"/>
    </xf>
    <xf numFmtId="0" fontId="12" fillId="4" borderId="98" xfId="0" applyFont="1" applyFill="1" applyBorder="1" applyAlignment="1" applyProtection="1">
      <alignment horizontal="left" vertical="top" wrapText="1"/>
      <protection locked="0"/>
    </xf>
    <xf numFmtId="0" fontId="4" fillId="4" borderId="98" xfId="0" applyFont="1" applyFill="1" applyBorder="1" applyAlignment="1" applyProtection="1">
      <alignment horizontal="left" vertical="top" wrapText="1"/>
      <protection locked="0"/>
    </xf>
    <xf numFmtId="4" fontId="5" fillId="4" borderId="101" xfId="0" applyNumberFormat="1" applyFont="1" applyFill="1" applyBorder="1" applyAlignment="1" applyProtection="1">
      <alignment vertical="top" wrapText="1"/>
      <protection locked="0"/>
    </xf>
    <xf numFmtId="9" fontId="16" fillId="4" borderId="98" xfId="0" applyNumberFormat="1" applyFont="1" applyFill="1" applyBorder="1" applyAlignment="1" applyProtection="1">
      <alignment horizontal="right"/>
      <protection locked="0"/>
    </xf>
    <xf numFmtId="4" fontId="7" fillId="11" borderId="86" xfId="0" applyNumberFormat="1" applyFont="1" applyFill="1" applyBorder="1" applyAlignment="1" applyProtection="1">
      <alignment horizontal="right" vertical="center" wrapText="1"/>
    </xf>
    <xf numFmtId="0" fontId="10" fillId="10" borderId="106" xfId="0" applyFont="1" applyFill="1" applyBorder="1" applyAlignment="1" applyProtection="1">
      <alignment vertical="center" wrapText="1"/>
    </xf>
    <xf numFmtId="0" fontId="5" fillId="11" borderId="105" xfId="0" applyFont="1" applyFill="1" applyBorder="1" applyAlignment="1" applyProtection="1">
      <alignment horizontal="left" vertical="center" wrapText="1"/>
    </xf>
    <xf numFmtId="2" fontId="12" fillId="0" borderId="107" xfId="0" applyNumberFormat="1" applyFont="1" applyFill="1" applyBorder="1" applyAlignment="1" applyProtection="1">
      <alignment horizontal="center" vertical="center" wrapText="1"/>
      <protection locked="0"/>
    </xf>
    <xf numFmtId="0" fontId="5" fillId="12" borderId="105" xfId="0" applyFont="1" applyFill="1" applyBorder="1" applyAlignment="1" applyProtection="1">
      <alignment horizontal="left" vertical="center" wrapText="1"/>
    </xf>
    <xf numFmtId="0" fontId="4" fillId="11" borderId="106" xfId="0" applyFont="1" applyFill="1" applyBorder="1" applyAlignment="1" applyProtection="1">
      <alignment vertical="center" wrapText="1"/>
    </xf>
    <xf numFmtId="0" fontId="4" fillId="12" borderId="106" xfId="0" applyFont="1" applyFill="1" applyBorder="1" applyAlignment="1" applyProtection="1">
      <alignment vertical="center" wrapText="1"/>
    </xf>
    <xf numFmtId="0" fontId="5" fillId="11" borderId="108" xfId="0" applyFont="1" applyFill="1" applyBorder="1" applyAlignment="1" applyProtection="1">
      <alignment horizontal="left" vertical="center" wrapText="1"/>
    </xf>
    <xf numFmtId="0" fontId="11" fillId="11" borderId="109" xfId="0" applyFont="1" applyFill="1" applyBorder="1" applyAlignment="1" applyProtection="1">
      <alignment horizontal="left" vertical="center" wrapText="1"/>
    </xf>
    <xf numFmtId="0" fontId="12" fillId="11" borderId="109" xfId="0" applyFont="1" applyFill="1" applyBorder="1" applyAlignment="1" applyProtection="1">
      <alignment vertical="center" wrapText="1"/>
    </xf>
    <xf numFmtId="0" fontId="4" fillId="11" borderId="109" xfId="0" applyFont="1" applyFill="1" applyBorder="1" applyAlignment="1" applyProtection="1">
      <alignment vertical="center" wrapText="1"/>
    </xf>
    <xf numFmtId="0" fontId="0" fillId="11" borderId="86" xfId="0" applyFont="1" applyFill="1" applyBorder="1" applyAlignment="1" applyProtection="1">
      <alignment vertical="center" wrapText="1"/>
    </xf>
    <xf numFmtId="2" fontId="11" fillId="11" borderId="109" xfId="0" applyNumberFormat="1" applyFont="1" applyFill="1" applyBorder="1" applyAlignment="1" applyProtection="1">
      <alignment horizontal="right" vertical="center" wrapText="1" indent="2"/>
    </xf>
    <xf numFmtId="0" fontId="29" fillId="15" borderId="22" xfId="0" applyFont="1" applyFill="1" applyBorder="1" applyAlignment="1" applyProtection="1">
      <alignment horizontal="left" vertical="center" wrapText="1"/>
      <protection locked="0"/>
    </xf>
    <xf numFmtId="2" fontId="12" fillId="11" borderId="106" xfId="0" applyNumberFormat="1" applyFont="1" applyFill="1" applyBorder="1" applyAlignment="1" applyProtection="1">
      <alignment horizontal="center" vertical="center" wrapText="1"/>
      <protection locked="0"/>
    </xf>
    <xf numFmtId="2" fontId="12" fillId="12" borderId="106" xfId="0" applyNumberFormat="1" applyFont="1" applyFill="1" applyBorder="1" applyAlignment="1" applyProtection="1">
      <alignment horizontal="center" vertical="center" wrapText="1"/>
      <protection locked="0"/>
    </xf>
    <xf numFmtId="2" fontId="12" fillId="11" borderId="110" xfId="0" applyNumberFormat="1" applyFont="1" applyFill="1" applyBorder="1" applyAlignment="1" applyProtection="1">
      <alignment horizontal="center" vertical="center" wrapText="1"/>
      <protection locked="0"/>
    </xf>
    <xf numFmtId="0" fontId="20" fillId="9" borderId="43" xfId="0" applyFont="1" applyFill="1" applyBorder="1" applyAlignment="1" applyProtection="1">
      <alignment horizontal="left" vertical="top"/>
    </xf>
    <xf numFmtId="0" fontId="20" fillId="9" borderId="22" xfId="0" applyFont="1" applyFill="1" applyBorder="1" applyAlignment="1" applyProtection="1">
      <alignment vertical="center" wrapText="1"/>
    </xf>
    <xf numFmtId="4" fontId="7" fillId="10" borderId="111" xfId="0" applyNumberFormat="1" applyFont="1" applyFill="1" applyBorder="1" applyAlignment="1" applyProtection="1">
      <alignment vertical="center" wrapText="1"/>
    </xf>
    <xf numFmtId="10" fontId="36" fillId="10" borderId="112" xfId="4" applyNumberFormat="1" applyFont="1" applyFill="1" applyBorder="1" applyAlignment="1" applyProtection="1">
      <alignment vertical="center" wrapText="1"/>
    </xf>
    <xf numFmtId="4" fontId="7" fillId="10" borderId="113" xfId="0" applyNumberFormat="1" applyFont="1" applyFill="1" applyBorder="1" applyAlignment="1" applyProtection="1">
      <alignment vertical="center" wrapText="1"/>
    </xf>
    <xf numFmtId="10" fontId="16" fillId="5" borderId="30" xfId="0" applyNumberFormat="1" applyFont="1" applyFill="1" applyBorder="1" applyAlignment="1" applyProtection="1">
      <alignment horizontal="right"/>
    </xf>
    <xf numFmtId="4" fontId="5" fillId="11" borderId="31" xfId="0" applyNumberFormat="1" applyFont="1" applyFill="1" applyBorder="1" applyAlignment="1" applyProtection="1">
      <alignment horizontal="right" vertical="center" wrapText="1"/>
    </xf>
    <xf numFmtId="10" fontId="35" fillId="5" borderId="30" xfId="0" applyNumberFormat="1" applyFont="1" applyFill="1" applyBorder="1" applyAlignment="1" applyProtection="1">
      <alignment horizontal="right"/>
    </xf>
    <xf numFmtId="4" fontId="5" fillId="11" borderId="96" xfId="0" applyNumberFormat="1" applyFont="1" applyFill="1" applyBorder="1" applyAlignment="1" applyProtection="1">
      <alignment horizontal="right" vertical="center" wrapText="1"/>
    </xf>
    <xf numFmtId="4" fontId="5" fillId="4" borderId="116" xfId="0" applyNumberFormat="1" applyFont="1" applyFill="1" applyBorder="1" applyAlignment="1" applyProtection="1">
      <alignment vertical="center" wrapText="1"/>
      <protection locked="0"/>
    </xf>
    <xf numFmtId="10" fontId="16" fillId="5" borderId="116" xfId="0" applyNumberFormat="1" applyFont="1" applyFill="1" applyBorder="1" applyAlignment="1" applyProtection="1">
      <alignment horizontal="right"/>
    </xf>
    <xf numFmtId="4" fontId="5" fillId="11" borderId="34" xfId="0" applyNumberFormat="1" applyFont="1" applyFill="1" applyBorder="1" applyAlignment="1" applyProtection="1">
      <alignment horizontal="right" vertical="center" wrapText="1"/>
    </xf>
    <xf numFmtId="10" fontId="35" fillId="5" borderId="116" xfId="0" applyNumberFormat="1" applyFont="1" applyFill="1" applyBorder="1" applyAlignment="1" applyProtection="1">
      <alignment horizontal="right"/>
    </xf>
    <xf numFmtId="4" fontId="5" fillId="11" borderId="117" xfId="0" applyNumberFormat="1" applyFont="1" applyFill="1" applyBorder="1" applyAlignment="1" applyProtection="1">
      <alignment horizontal="right" vertical="center" wrapText="1"/>
    </xf>
    <xf numFmtId="0" fontId="11" fillId="13" borderId="118" xfId="0" applyFont="1" applyFill="1" applyBorder="1" applyAlignment="1" applyProtection="1">
      <alignment horizontal="left" vertical="center"/>
    </xf>
    <xf numFmtId="0" fontId="11" fillId="13" borderId="119" xfId="0" applyFont="1" applyFill="1" applyBorder="1" applyAlignment="1" applyProtection="1">
      <alignment horizontal="left" vertical="center" wrapText="1"/>
    </xf>
    <xf numFmtId="4" fontId="7" fillId="13" borderId="120" xfId="0" applyNumberFormat="1" applyFont="1" applyFill="1" applyBorder="1" applyAlignment="1" applyProtection="1">
      <alignment vertical="center" wrapText="1"/>
    </xf>
    <xf numFmtId="10" fontId="36" fillId="13" borderId="121" xfId="4" applyNumberFormat="1" applyFont="1" applyFill="1" applyBorder="1" applyAlignment="1" applyProtection="1">
      <alignment vertical="center" wrapText="1"/>
    </xf>
    <xf numFmtId="4" fontId="7" fillId="13" borderId="122" xfId="0" applyNumberFormat="1" applyFont="1" applyFill="1" applyBorder="1" applyAlignment="1" applyProtection="1">
      <alignment vertical="center" wrapText="1"/>
    </xf>
    <xf numFmtId="2" fontId="50" fillId="6" borderId="22" xfId="0" applyNumberFormat="1" applyFont="1" applyFill="1" applyBorder="1" applyAlignment="1" applyProtection="1">
      <alignment horizontal="center"/>
    </xf>
    <xf numFmtId="0" fontId="33" fillId="10" borderId="19" xfId="0" applyFont="1" applyFill="1" applyBorder="1" applyAlignment="1" applyProtection="1">
      <alignment horizontal="center" vertical="center" wrapText="1"/>
    </xf>
    <xf numFmtId="0" fontId="0" fillId="11" borderId="19"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1" borderId="109" xfId="0" applyFont="1" applyFill="1" applyBorder="1" applyAlignment="1" applyProtection="1">
      <alignment horizontal="center" vertical="center" wrapText="1"/>
    </xf>
    <xf numFmtId="0" fontId="24" fillId="9" borderId="22" xfId="0" applyFont="1" applyFill="1" applyBorder="1" applyAlignment="1" applyProtection="1">
      <alignment horizontal="center"/>
    </xf>
    <xf numFmtId="0" fontId="30" fillId="9" borderId="44" xfId="0" applyFont="1" applyFill="1" applyBorder="1" applyAlignment="1" applyProtection="1">
      <alignment horizontal="center" vertical="top"/>
    </xf>
    <xf numFmtId="0" fontId="39" fillId="9" borderId="22" xfId="0" applyFont="1" applyFill="1" applyBorder="1" applyAlignment="1" applyProtection="1">
      <alignment horizontal="center" vertical="center"/>
    </xf>
    <xf numFmtId="0" fontId="27" fillId="9" borderId="43" xfId="0" applyFont="1" applyFill="1" applyBorder="1" applyProtection="1"/>
    <xf numFmtId="0" fontId="10" fillId="9" borderId="43" xfId="0" applyFont="1" applyFill="1" applyBorder="1" applyAlignment="1" applyProtection="1">
      <alignment horizontal="center"/>
    </xf>
    <xf numFmtId="0" fontId="23" fillId="9" borderId="44" xfId="0" applyFont="1" applyFill="1" applyBorder="1" applyProtection="1"/>
    <xf numFmtId="0" fontId="26" fillId="9" borderId="129" xfId="0" applyFont="1" applyFill="1" applyBorder="1" applyProtection="1"/>
    <xf numFmtId="0" fontId="10" fillId="9" borderId="43" xfId="0" applyFont="1" applyFill="1" applyBorder="1" applyProtection="1"/>
    <xf numFmtId="2" fontId="12" fillId="4" borderId="130" xfId="0" applyNumberFormat="1" applyFont="1" applyFill="1" applyBorder="1" applyAlignment="1" applyProtection="1">
      <alignment horizontal="center" vertical="center" wrapText="1"/>
      <protection locked="0"/>
    </xf>
    <xf numFmtId="0" fontId="48" fillId="18" borderId="0" xfId="0" applyFont="1" applyFill="1" applyBorder="1" applyProtection="1"/>
    <xf numFmtId="0" fontId="48" fillId="18" borderId="0" xfId="0" applyFont="1" applyFill="1" applyBorder="1" applyAlignment="1" applyProtection="1">
      <alignment horizontal="left"/>
    </xf>
    <xf numFmtId="0" fontId="49" fillId="18" borderId="0" xfId="0" applyFont="1" applyFill="1" applyBorder="1" applyAlignment="1" applyProtection="1">
      <alignment horizontal="left" vertical="center" wrapText="1"/>
    </xf>
    <xf numFmtId="0" fontId="48" fillId="18" borderId="0" xfId="0" applyFont="1" applyFill="1" applyBorder="1" applyAlignment="1" applyProtection="1">
      <alignment horizontal="left" vertical="center" wrapText="1"/>
    </xf>
    <xf numFmtId="0" fontId="10" fillId="9" borderId="44" xfId="0" applyFont="1" applyFill="1" applyBorder="1" applyAlignment="1" applyProtection="1">
      <alignment horizontal="center" wrapText="1"/>
    </xf>
    <xf numFmtId="0" fontId="10" fillId="9" borderId="129" xfId="0" applyFont="1" applyFill="1" applyBorder="1" applyAlignment="1" applyProtection="1">
      <alignment horizontal="left"/>
    </xf>
    <xf numFmtId="0" fontId="20" fillId="9" borderId="129" xfId="0" applyFont="1" applyFill="1" applyBorder="1" applyProtection="1"/>
    <xf numFmtId="0" fontId="43" fillId="17" borderId="131" xfId="0" applyFont="1" applyFill="1" applyBorder="1" applyAlignment="1" applyProtection="1">
      <alignment horizontal="left" vertical="center"/>
    </xf>
    <xf numFmtId="0" fontId="47" fillId="17" borderId="131" xfId="0" applyFont="1" applyFill="1" applyBorder="1" applyAlignment="1" applyProtection="1">
      <alignment horizontal="center" vertical="center"/>
    </xf>
    <xf numFmtId="0" fontId="43" fillId="17" borderId="136" xfId="0" applyFont="1" applyFill="1" applyBorder="1" applyAlignment="1" applyProtection="1">
      <alignment wrapText="1"/>
    </xf>
    <xf numFmtId="0" fontId="43" fillId="17" borderId="138" xfId="0" applyFont="1" applyFill="1" applyBorder="1" applyAlignment="1" applyProtection="1">
      <alignment wrapText="1"/>
    </xf>
    <xf numFmtId="0" fontId="19" fillId="18" borderId="0" xfId="0" applyFont="1" applyFill="1" applyAlignment="1" applyProtection="1">
      <alignment horizontal="left"/>
    </xf>
    <xf numFmtId="0" fontId="19" fillId="18" borderId="18" xfId="0" applyFont="1" applyFill="1" applyBorder="1" applyAlignment="1" applyProtection="1">
      <alignment horizontal="left"/>
    </xf>
    <xf numFmtId="0" fontId="19" fillId="18" borderId="0" xfId="0" applyFont="1" applyFill="1" applyBorder="1" applyAlignment="1" applyProtection="1">
      <alignment horizontal="left" vertical="center" wrapText="1"/>
    </xf>
    <xf numFmtId="0" fontId="19" fillId="18" borderId="0" xfId="0" applyFont="1" applyFill="1" applyBorder="1" applyAlignment="1">
      <alignment horizontal="left"/>
    </xf>
    <xf numFmtId="4" fontId="19" fillId="18" borderId="32" xfId="0" applyNumberFormat="1" applyFont="1" applyFill="1" applyBorder="1" applyAlignment="1">
      <alignment horizontal="left" vertical="center"/>
    </xf>
    <xf numFmtId="0" fontId="19" fillId="18" borderId="0" xfId="0" applyFont="1" applyFill="1" applyBorder="1" applyAlignment="1" applyProtection="1">
      <alignment horizontal="left" vertical="center"/>
    </xf>
    <xf numFmtId="4" fontId="19" fillId="18" borderId="32" xfId="0" applyNumberFormat="1" applyFont="1" applyFill="1" applyBorder="1" applyAlignment="1">
      <alignment horizontal="left" vertical="center" wrapText="1"/>
    </xf>
    <xf numFmtId="1" fontId="33" fillId="9" borderId="93" xfId="0" applyNumberFormat="1" applyFont="1" applyFill="1" applyBorder="1" applyAlignment="1" applyProtection="1">
      <alignment horizontal="center" vertical="center" wrapText="1"/>
      <protection locked="0"/>
    </xf>
    <xf numFmtId="0" fontId="11" fillId="13" borderId="33" xfId="0" applyFont="1" applyFill="1" applyBorder="1" applyAlignment="1" applyProtection="1">
      <alignment horizontal="left" vertical="center" wrapText="1"/>
    </xf>
    <xf numFmtId="0" fontId="10" fillId="9" borderId="139" xfId="0" applyFont="1" applyFill="1" applyBorder="1" applyAlignment="1" applyProtection="1">
      <alignment horizontal="left"/>
    </xf>
    <xf numFmtId="14" fontId="29" fillId="6" borderId="139" xfId="0" applyNumberFormat="1" applyFont="1" applyFill="1" applyBorder="1" applyAlignment="1" applyProtection="1">
      <alignment horizontal="left" vertical="center" wrapText="1"/>
    </xf>
    <xf numFmtId="0" fontId="10" fillId="9" borderId="139" xfId="0" applyFont="1" applyFill="1" applyBorder="1" applyAlignment="1" applyProtection="1">
      <alignment horizontal="center"/>
    </xf>
    <xf numFmtId="2" fontId="12" fillId="6" borderId="140" xfId="0" applyNumberFormat="1" applyFont="1" applyFill="1" applyBorder="1" applyAlignment="1" applyProtection="1">
      <alignment horizontal="center" vertical="center" wrapText="1"/>
    </xf>
    <xf numFmtId="0" fontId="30" fillId="9" borderId="139" xfId="0" applyFont="1" applyFill="1" applyBorder="1" applyAlignment="1" applyProtection="1">
      <alignment vertical="top"/>
    </xf>
    <xf numFmtId="0" fontId="32" fillId="9" borderId="139" xfId="0" applyFont="1" applyFill="1" applyBorder="1" applyAlignment="1" applyProtection="1">
      <alignment vertical="top"/>
    </xf>
    <xf numFmtId="0" fontId="33" fillId="10" borderId="82" xfId="0" applyFont="1" applyFill="1" applyBorder="1" applyAlignment="1" applyProtection="1">
      <alignment horizontal="left" vertical="center"/>
    </xf>
    <xf numFmtId="0" fontId="33" fillId="10" borderId="35" xfId="0" applyFont="1" applyFill="1" applyBorder="1" applyAlignment="1" applyProtection="1">
      <alignment horizontal="left" vertical="center"/>
    </xf>
    <xf numFmtId="0" fontId="33" fillId="10" borderId="35" xfId="0" applyFont="1" applyFill="1" applyBorder="1" applyAlignment="1" applyProtection="1">
      <alignment horizontal="left" vertical="center" wrapText="1"/>
    </xf>
    <xf numFmtId="4" fontId="42" fillId="10" borderId="31" xfId="0" applyNumberFormat="1" applyFont="1" applyFill="1" applyBorder="1" applyAlignment="1" applyProtection="1">
      <alignment vertical="center" wrapText="1"/>
    </xf>
    <xf numFmtId="4" fontId="33" fillId="10" borderId="96" xfId="0" applyNumberFormat="1" applyFont="1" applyFill="1" applyBorder="1" applyAlignment="1" applyProtection="1">
      <alignment vertical="center" wrapText="1"/>
    </xf>
    <xf numFmtId="4" fontId="39" fillId="9" borderId="2" xfId="0" applyNumberFormat="1" applyFont="1" applyFill="1" applyBorder="1" applyAlignment="1">
      <alignment horizontal="left" vertical="center"/>
    </xf>
    <xf numFmtId="1" fontId="39" fillId="9" borderId="2" xfId="0" applyNumberFormat="1" applyFont="1" applyFill="1" applyBorder="1" applyAlignment="1" applyProtection="1">
      <alignment horizontal="center" vertical="center" wrapText="1"/>
      <protection locked="0"/>
    </xf>
    <xf numFmtId="9" fontId="39" fillId="9" borderId="2" xfId="0" applyNumberFormat="1" applyFont="1" applyFill="1" applyBorder="1" applyAlignment="1" applyProtection="1">
      <alignment horizontal="center" vertical="center" wrapText="1"/>
      <protection locked="0"/>
    </xf>
    <xf numFmtId="0" fontId="0" fillId="11" borderId="142" xfId="0" applyFont="1" applyFill="1" applyBorder="1" applyAlignment="1" applyProtection="1">
      <alignment horizontal="center" vertical="center" wrapText="1"/>
    </xf>
    <xf numFmtId="4" fontId="39" fillId="9" borderId="1" xfId="0" applyNumberFormat="1" applyFont="1" applyFill="1" applyBorder="1" applyAlignment="1">
      <alignment horizontal="left" vertical="center"/>
    </xf>
    <xf numFmtId="1" fontId="39" fillId="9" borderId="6" xfId="0" applyNumberFormat="1" applyFont="1" applyFill="1" applyBorder="1" applyAlignment="1" applyProtection="1">
      <alignment horizontal="center" vertical="center" wrapText="1"/>
      <protection locked="0"/>
    </xf>
    <xf numFmtId="0" fontId="19" fillId="18" borderId="0" xfId="0" applyFont="1" applyFill="1" applyAlignment="1" applyProtection="1">
      <alignment horizontal="left" wrapText="1"/>
    </xf>
    <xf numFmtId="0" fontId="19" fillId="18" borderId="18" xfId="0" applyFont="1" applyFill="1" applyBorder="1" applyAlignment="1" applyProtection="1">
      <alignment horizontal="left" wrapText="1"/>
    </xf>
    <xf numFmtId="4" fontId="19" fillId="18" borderId="32" xfId="0" applyNumberFormat="1" applyFont="1" applyFill="1" applyBorder="1" applyAlignment="1">
      <alignment horizontal="left" wrapText="1"/>
    </xf>
    <xf numFmtId="0" fontId="19" fillId="18" borderId="0" xfId="0" applyFont="1" applyFill="1" applyBorder="1" applyAlignment="1">
      <alignment horizontal="left" wrapText="1"/>
    </xf>
    <xf numFmtId="0" fontId="19" fillId="0" borderId="0" xfId="0" applyFont="1" applyAlignment="1">
      <alignment horizontal="left" wrapText="1"/>
    </xf>
    <xf numFmtId="0" fontId="19" fillId="0" borderId="0" xfId="0" applyFont="1" applyAlignment="1" applyProtection="1">
      <alignment horizontal="left" wrapText="1"/>
      <protection locked="0"/>
    </xf>
    <xf numFmtId="0" fontId="10" fillId="9" borderId="5" xfId="0" applyFont="1" applyFill="1" applyBorder="1" applyAlignment="1" applyProtection="1">
      <alignment horizontal="center"/>
    </xf>
    <xf numFmtId="0" fontId="10" fillId="9" borderId="143" xfId="0" applyFont="1" applyFill="1" applyBorder="1" applyAlignment="1" applyProtection="1">
      <alignment horizontal="left"/>
    </xf>
    <xf numFmtId="0" fontId="10" fillId="9" borderId="146" xfId="0" applyFont="1" applyFill="1" applyBorder="1" applyAlignment="1" applyProtection="1">
      <alignment horizontal="center"/>
    </xf>
    <xf numFmtId="0" fontId="10" fillId="9" borderId="147" xfId="0" applyFont="1" applyFill="1" applyBorder="1" applyAlignment="1" applyProtection="1">
      <alignment horizontal="center"/>
    </xf>
    <xf numFmtId="0" fontId="10" fillId="9" borderId="148" xfId="0" applyFont="1" applyFill="1" applyBorder="1" applyAlignment="1" applyProtection="1">
      <alignment horizontal="left"/>
    </xf>
    <xf numFmtId="9" fontId="10" fillId="9" borderId="5" xfId="0" applyNumberFormat="1" applyFont="1" applyFill="1" applyBorder="1" applyAlignment="1" applyProtection="1">
      <alignment horizontal="center"/>
    </xf>
    <xf numFmtId="0" fontId="10" fillId="9" borderId="149" xfId="0" applyFont="1" applyFill="1" applyBorder="1" applyAlignment="1" applyProtection="1">
      <alignment horizontal="center"/>
    </xf>
    <xf numFmtId="0" fontId="10" fillId="9" borderId="150" xfId="0" applyFont="1" applyFill="1" applyBorder="1" applyAlignment="1" applyProtection="1">
      <alignment horizontal="center"/>
    </xf>
    <xf numFmtId="0" fontId="10" fillId="9" borderId="151" xfId="0" applyFont="1" applyFill="1" applyBorder="1" applyAlignment="1" applyProtection="1">
      <alignment horizontal="center"/>
    </xf>
    <xf numFmtId="166" fontId="29" fillId="4" borderId="22" xfId="0" applyNumberFormat="1" applyFont="1" applyFill="1" applyBorder="1" applyAlignment="1" applyProtection="1">
      <alignment horizontal="center" vertical="center" wrapText="1"/>
    </xf>
    <xf numFmtId="0" fontId="33" fillId="17" borderId="131" xfId="0" applyFont="1" applyFill="1" applyBorder="1" applyAlignment="1" applyProtection="1">
      <alignment horizontal="right" vertical="center"/>
    </xf>
    <xf numFmtId="0" fontId="4" fillId="17" borderId="136" xfId="0" applyFont="1" applyFill="1" applyBorder="1" applyProtection="1"/>
    <xf numFmtId="0" fontId="48" fillId="8" borderId="0" xfId="0" applyFont="1" applyFill="1" applyAlignment="1">
      <alignment horizontal="left" vertical="center" wrapText="1"/>
    </xf>
    <xf numFmtId="0" fontId="5" fillId="5" borderId="62" xfId="0" applyFont="1" applyFill="1" applyBorder="1" applyAlignment="1">
      <alignment vertical="center" wrapText="1"/>
    </xf>
    <xf numFmtId="0" fontId="5" fillId="5" borderId="62" xfId="0" applyFont="1" applyFill="1" applyBorder="1" applyAlignment="1">
      <alignment horizontal="center" vertical="center" wrapText="1"/>
    </xf>
    <xf numFmtId="1" fontId="5" fillId="5" borderId="62" xfId="0" applyNumberFormat="1" applyFont="1" applyFill="1" applyBorder="1" applyAlignment="1">
      <alignment horizontal="center" vertical="center" wrapText="1"/>
    </xf>
    <xf numFmtId="0" fontId="5" fillId="0" borderId="53" xfId="0" applyFont="1" applyBorder="1" applyAlignment="1" applyProtection="1">
      <alignment horizontal="left" vertical="center" wrapText="1"/>
      <protection locked="0"/>
    </xf>
    <xf numFmtId="0" fontId="5" fillId="16" borderId="10" xfId="0" applyFont="1" applyFill="1" applyBorder="1" applyAlignment="1">
      <alignment vertical="center" wrapText="1"/>
    </xf>
    <xf numFmtId="0" fontId="5" fillId="16" borderId="10" xfId="0" applyFont="1" applyFill="1" applyBorder="1" applyAlignment="1">
      <alignment horizontal="center" vertical="center" wrapText="1"/>
    </xf>
    <xf numFmtId="1" fontId="5" fillId="16" borderId="10" xfId="0" applyNumberFormat="1" applyFont="1" applyFill="1" applyBorder="1" applyAlignment="1">
      <alignment horizontal="center" vertical="center" wrapText="1"/>
    </xf>
    <xf numFmtId="0" fontId="5" fillId="0" borderId="52" xfId="0" applyFont="1" applyBorder="1" applyAlignment="1" applyProtection="1">
      <alignment horizontal="left" vertical="center" wrapText="1"/>
      <protection locked="0"/>
    </xf>
    <xf numFmtId="0" fontId="5" fillId="5" borderId="10" xfId="0" applyFont="1" applyFill="1" applyBorder="1" applyAlignment="1">
      <alignment vertical="center" wrapText="1"/>
    </xf>
    <xf numFmtId="0" fontId="5" fillId="5" borderId="10" xfId="0"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5" fillId="5" borderId="127" xfId="0" applyFont="1" applyFill="1" applyBorder="1" applyAlignment="1">
      <alignment vertical="center" wrapText="1"/>
    </xf>
    <xf numFmtId="0" fontId="5" fillId="5" borderId="127" xfId="0" applyFont="1" applyFill="1" applyBorder="1" applyAlignment="1">
      <alignment horizontal="center" vertical="center" wrapText="1"/>
    </xf>
    <xf numFmtId="1" fontId="5" fillId="5" borderId="127" xfId="0" applyNumberFormat="1" applyFont="1" applyFill="1" applyBorder="1" applyAlignment="1">
      <alignment horizontal="center" vertical="center" wrapText="1"/>
    </xf>
    <xf numFmtId="0" fontId="5" fillId="0" borderId="153" xfId="0" applyFont="1" applyBorder="1" applyAlignment="1" applyProtection="1">
      <alignment horizontal="left" vertical="center" wrapText="1"/>
      <protection locked="0"/>
    </xf>
    <xf numFmtId="0" fontId="5" fillId="5" borderId="50" xfId="0" applyFont="1" applyFill="1" applyBorder="1" applyAlignment="1">
      <alignment vertical="center" wrapText="1"/>
    </xf>
    <xf numFmtId="0" fontId="5" fillId="5" borderId="50" xfId="0" applyFont="1" applyFill="1" applyBorder="1" applyAlignment="1">
      <alignment horizontal="center" vertical="center" wrapText="1"/>
    </xf>
    <xf numFmtId="1" fontId="5" fillId="5" borderId="50" xfId="0" applyNumberFormat="1" applyFont="1" applyFill="1" applyBorder="1" applyAlignment="1">
      <alignment horizontal="center" vertical="center" wrapText="1"/>
    </xf>
    <xf numFmtId="0" fontId="5" fillId="0" borderId="51" xfId="0" applyFont="1" applyBorder="1" applyAlignment="1" applyProtection="1">
      <alignment horizontal="left" vertical="center" wrapText="1"/>
      <protection locked="0"/>
    </xf>
    <xf numFmtId="0" fontId="19" fillId="8" borderId="0" xfId="0" applyFont="1" applyFill="1" applyAlignment="1">
      <alignment horizontal="left"/>
    </xf>
    <xf numFmtId="0" fontId="43" fillId="17" borderId="136" xfId="0" applyFont="1" applyFill="1" applyBorder="1" applyAlignment="1">
      <alignment wrapText="1"/>
    </xf>
    <xf numFmtId="0" fontId="33" fillId="17" borderId="137" xfId="0" applyFont="1" applyFill="1" applyBorder="1" applyAlignment="1">
      <alignment horizontal="right" wrapText="1"/>
    </xf>
    <xf numFmtId="0" fontId="19" fillId="8" borderId="20" xfId="0" applyFont="1" applyFill="1" applyBorder="1" applyAlignment="1">
      <alignment horizontal="left" vertical="center" wrapText="1"/>
    </xf>
    <xf numFmtId="0" fontId="0" fillId="4" borderId="0" xfId="0" applyFill="1"/>
    <xf numFmtId="0" fontId="45" fillId="7" borderId="1" xfId="0" applyFont="1" applyFill="1" applyBorder="1" applyAlignment="1">
      <alignment horizontal="left" vertical="center"/>
    </xf>
    <xf numFmtId="0" fontId="45" fillId="7" borderId="2" xfId="0" applyFont="1" applyFill="1" applyBorder="1" applyAlignment="1">
      <alignment horizontal="left" vertical="center"/>
    </xf>
    <xf numFmtId="0" fontId="7" fillId="7" borderId="2" xfId="0" applyFont="1" applyFill="1" applyBorder="1" applyAlignment="1">
      <alignment horizontal="center" vertical="center"/>
    </xf>
    <xf numFmtId="0" fontId="45" fillId="7" borderId="6" xfId="0" applyFont="1" applyFill="1" applyBorder="1" applyAlignment="1">
      <alignment horizontal="left" vertical="center" wrapText="1"/>
    </xf>
    <xf numFmtId="0" fontId="4" fillId="0" borderId="4" xfId="0" applyFont="1" applyBorder="1" applyAlignment="1">
      <alignment horizontal="left"/>
    </xf>
    <xf numFmtId="0" fontId="7" fillId="0" borderId="5" xfId="0" applyFont="1" applyBorder="1" applyAlignment="1">
      <alignment horizontal="left"/>
    </xf>
    <xf numFmtId="0" fontId="5" fillId="0" borderId="5" xfId="0" applyFont="1" applyBorder="1" applyAlignment="1">
      <alignment horizontal="left"/>
    </xf>
    <xf numFmtId="0" fontId="14" fillId="0" borderId="5" xfId="0" applyFont="1" applyBorder="1" applyAlignment="1">
      <alignment horizontal="center"/>
    </xf>
    <xf numFmtId="1" fontId="0" fillId="0" borderId="5" xfId="0" applyNumberFormat="1" applyBorder="1" applyAlignment="1">
      <alignment horizontal="right" indent="2"/>
    </xf>
    <xf numFmtId="0" fontId="4" fillId="0" borderId="76" xfId="0" applyFont="1" applyBorder="1" applyAlignment="1">
      <alignment horizontal="left" wrapText="1"/>
    </xf>
    <xf numFmtId="0" fontId="5" fillId="16" borderId="127" xfId="0" applyFont="1" applyFill="1" applyBorder="1" applyAlignment="1">
      <alignment vertical="center" wrapText="1"/>
    </xf>
    <xf numFmtId="0" fontId="5" fillId="16" borderId="127" xfId="0" applyFont="1" applyFill="1" applyBorder="1" applyAlignment="1">
      <alignment horizontal="center" vertical="center" wrapText="1"/>
    </xf>
    <xf numFmtId="1" fontId="5" fillId="16" borderId="127" xfId="0" applyNumberFormat="1" applyFont="1" applyFill="1" applyBorder="1" applyAlignment="1">
      <alignment horizontal="center" vertical="center" wrapText="1"/>
    </xf>
    <xf numFmtId="0" fontId="5" fillId="16" borderId="62" xfId="0" applyFont="1" applyFill="1" applyBorder="1" applyAlignment="1">
      <alignment vertical="center" wrapText="1"/>
    </xf>
    <xf numFmtId="0" fontId="5" fillId="16" borderId="62" xfId="0" applyFont="1" applyFill="1" applyBorder="1" applyAlignment="1">
      <alignment horizontal="center" vertical="center" wrapText="1"/>
    </xf>
    <xf numFmtId="1" fontId="5" fillId="16" borderId="62" xfId="0" applyNumberFormat="1" applyFont="1" applyFill="1" applyBorder="1" applyAlignment="1">
      <alignment horizontal="center" vertical="center" wrapText="1"/>
    </xf>
    <xf numFmtId="0" fontId="0" fillId="0" borderId="0" xfId="0" applyAlignment="1">
      <alignment horizontal="left" wrapText="1"/>
    </xf>
    <xf numFmtId="0" fontId="17" fillId="0" borderId="0" xfId="0" applyFont="1"/>
    <xf numFmtId="0" fontId="14" fillId="0" borderId="0" xfId="0" applyFont="1" applyAlignment="1">
      <alignment horizontal="center"/>
    </xf>
    <xf numFmtId="0" fontId="4" fillId="0" borderId="0" xfId="0" applyFont="1" applyAlignment="1">
      <alignment horizontal="left" wrapText="1"/>
    </xf>
    <xf numFmtId="0" fontId="43" fillId="17" borderId="131" xfId="0" applyFont="1" applyFill="1" applyBorder="1" applyAlignment="1">
      <alignment wrapText="1"/>
    </xf>
    <xf numFmtId="0" fontId="33" fillId="17" borderId="131" xfId="0" applyFont="1" applyFill="1" applyBorder="1" applyAlignment="1">
      <alignment horizontal="right" wrapText="1"/>
    </xf>
    <xf numFmtId="0" fontId="19" fillId="8" borderId="162" xfId="0" applyFont="1" applyFill="1" applyBorder="1" applyAlignment="1">
      <alignment horizontal="left" vertical="center" wrapText="1"/>
    </xf>
    <xf numFmtId="0" fontId="48" fillId="8" borderId="0" xfId="0" applyFont="1" applyFill="1"/>
    <xf numFmtId="0" fontId="45" fillId="7" borderId="1" xfId="0" applyFont="1" applyFill="1" applyBorder="1" applyAlignment="1">
      <alignment vertical="center"/>
    </xf>
    <xf numFmtId="0" fontId="45" fillId="7" borderId="2" xfId="0" applyFont="1" applyFill="1" applyBorder="1" applyAlignment="1">
      <alignment vertical="center"/>
    </xf>
    <xf numFmtId="1" fontId="45" fillId="7" borderId="2" xfId="0" applyNumberFormat="1" applyFont="1" applyFill="1" applyBorder="1" applyAlignment="1">
      <alignment horizontal="center" vertical="center"/>
    </xf>
    <xf numFmtId="0" fontId="4" fillId="7" borderId="6" xfId="0" applyFont="1" applyFill="1" applyBorder="1" applyAlignment="1">
      <alignment horizontal="left" vertical="center" wrapText="1"/>
    </xf>
    <xf numFmtId="0" fontId="48" fillId="8" borderId="0" xfId="0" applyFont="1" applyFill="1" applyAlignment="1">
      <alignment horizontal="left"/>
    </xf>
    <xf numFmtId="0" fontId="5" fillId="0" borderId="5" xfId="0" applyFont="1" applyBorder="1" applyAlignment="1">
      <alignment horizontal="center"/>
    </xf>
    <xf numFmtId="1" fontId="5" fillId="0" borderId="5" xfId="0" applyNumberFormat="1" applyFont="1" applyBorder="1" applyAlignment="1">
      <alignment horizontal="center"/>
    </xf>
    <xf numFmtId="0" fontId="5" fillId="6" borderId="57" xfId="0" applyFont="1" applyFill="1" applyBorder="1" applyAlignment="1">
      <alignment horizontal="center" vertical="center" wrapText="1"/>
    </xf>
    <xf numFmtId="0" fontId="5" fillId="6" borderId="59" xfId="0" applyFont="1" applyFill="1" applyBorder="1" applyAlignment="1">
      <alignment vertical="center" wrapText="1"/>
    </xf>
    <xf numFmtId="0" fontId="5" fillId="6" borderId="58" xfId="0" applyFont="1" applyFill="1" applyBorder="1" applyAlignment="1">
      <alignment horizontal="center" vertical="center" wrapText="1"/>
    </xf>
    <xf numFmtId="1" fontId="5" fillId="6" borderId="58" xfId="0" applyNumberFormat="1" applyFont="1" applyFill="1" applyBorder="1" applyAlignment="1">
      <alignment horizontal="center" vertical="center" wrapText="1"/>
    </xf>
    <xf numFmtId="0" fontId="12" fillId="0" borderId="0" xfId="0" applyFont="1"/>
    <xf numFmtId="0" fontId="5" fillId="5" borderId="17"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5" borderId="23" xfId="0" applyFont="1" applyFill="1" applyBorder="1" applyAlignment="1">
      <alignment vertical="center" wrapText="1"/>
    </xf>
    <xf numFmtId="0" fontId="5" fillId="5" borderId="21" xfId="0" applyFont="1" applyFill="1" applyBorder="1" applyAlignment="1">
      <alignment horizontal="center" vertical="center" wrapText="1"/>
    </xf>
    <xf numFmtId="1" fontId="5" fillId="5" borderId="21"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21" xfId="0" applyFont="1" applyFill="1" applyBorder="1" applyAlignment="1">
      <alignment horizontal="left" vertical="center" wrapText="1"/>
    </xf>
    <xf numFmtId="0" fontId="5" fillId="6" borderId="23" xfId="0" applyFont="1" applyFill="1" applyBorder="1" applyAlignment="1">
      <alignment vertical="center" wrapText="1"/>
    </xf>
    <xf numFmtId="0" fontId="5" fillId="6" borderId="21" xfId="0" applyFont="1" applyFill="1" applyBorder="1" applyAlignment="1">
      <alignment horizontal="center" vertical="center" wrapText="1"/>
    </xf>
    <xf numFmtId="1" fontId="5" fillId="6" borderId="21"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41" xfId="0" applyFont="1" applyFill="1" applyBorder="1" applyAlignment="1">
      <alignment horizontal="left" vertical="center" wrapText="1"/>
    </xf>
    <xf numFmtId="0" fontId="5" fillId="5" borderId="25" xfId="0" applyFont="1" applyFill="1" applyBorder="1" applyAlignment="1">
      <alignment vertical="center" wrapText="1"/>
    </xf>
    <xf numFmtId="0" fontId="5" fillId="5" borderId="41" xfId="0" applyFont="1" applyFill="1" applyBorder="1" applyAlignment="1">
      <alignment horizontal="center" vertical="center" wrapText="1"/>
    </xf>
    <xf numFmtId="1" fontId="5" fillId="5" borderId="41" xfId="0" applyNumberFormat="1" applyFont="1" applyFill="1" applyBorder="1" applyAlignment="1">
      <alignment horizontal="center" vertical="center" wrapText="1"/>
    </xf>
    <xf numFmtId="0" fontId="45" fillId="7" borderId="2" xfId="0" applyFont="1" applyFill="1" applyBorder="1" applyAlignment="1">
      <alignment horizontal="center" vertical="center" wrapText="1"/>
    </xf>
    <xf numFmtId="0" fontId="46" fillId="7" borderId="2" xfId="0" applyFont="1" applyFill="1" applyBorder="1" applyAlignment="1">
      <alignment horizontal="center" vertical="center" wrapText="1"/>
    </xf>
    <xf numFmtId="0" fontId="46" fillId="7" borderId="2" xfId="0" applyFont="1" applyFill="1" applyBorder="1" applyAlignment="1">
      <alignment horizontal="right" vertical="center" wrapText="1"/>
    </xf>
    <xf numFmtId="0" fontId="7" fillId="7" borderId="2" xfId="0" applyFont="1" applyFill="1" applyBorder="1" applyAlignment="1">
      <alignment horizontal="center" vertical="center" wrapText="1"/>
    </xf>
    <xf numFmtId="1" fontId="45" fillId="7" borderId="2" xfId="0" applyNumberFormat="1" applyFont="1" applyFill="1" applyBorder="1" applyAlignment="1">
      <alignment horizontal="right" vertical="center" wrapText="1" indent="2"/>
    </xf>
    <xf numFmtId="0" fontId="11" fillId="0" borderId="5" xfId="0" applyFont="1" applyBorder="1" applyAlignment="1">
      <alignment horizontal="left"/>
    </xf>
    <xf numFmtId="0" fontId="4" fillId="0" borderId="5" xfId="0" applyFont="1" applyBorder="1" applyAlignment="1">
      <alignment horizontal="left"/>
    </xf>
    <xf numFmtId="0" fontId="4" fillId="0" borderId="5" xfId="0" applyFont="1" applyBorder="1" applyAlignment="1">
      <alignment horizontal="right"/>
    </xf>
    <xf numFmtId="0" fontId="0" fillId="0" borderId="5" xfId="0" applyBorder="1" applyAlignment="1">
      <alignment horizontal="left"/>
    </xf>
    <xf numFmtId="0" fontId="7" fillId="6" borderId="21"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5" fillId="6" borderId="24" xfId="0" applyFont="1" applyFill="1" applyBorder="1" applyAlignment="1">
      <alignment horizontal="center" vertical="center" wrapText="1"/>
    </xf>
    <xf numFmtId="0" fontId="7" fillId="6" borderId="41"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5" fillId="6" borderId="25" xfId="0" applyFont="1" applyFill="1" applyBorder="1" applyAlignment="1">
      <alignment vertical="center" wrapText="1"/>
    </xf>
    <xf numFmtId="0" fontId="5" fillId="6" borderId="41" xfId="0" applyFont="1" applyFill="1" applyBorder="1" applyAlignment="1">
      <alignment horizontal="center" vertical="center" wrapText="1"/>
    </xf>
    <xf numFmtId="1" fontId="5" fillId="6" borderId="41" xfId="0" applyNumberFormat="1" applyFont="1" applyFill="1" applyBorder="1" applyAlignment="1">
      <alignment horizontal="center" vertical="center" wrapText="1"/>
    </xf>
    <xf numFmtId="0" fontId="46" fillId="7" borderId="2" xfId="0" applyFont="1" applyFill="1" applyBorder="1" applyAlignment="1">
      <alignment vertical="center"/>
    </xf>
    <xf numFmtId="0" fontId="46" fillId="7" borderId="2" xfId="0" applyFont="1" applyFill="1" applyBorder="1" applyAlignment="1">
      <alignment horizontal="right" vertical="center"/>
    </xf>
    <xf numFmtId="0" fontId="11" fillId="7" borderId="2" xfId="0" applyFont="1" applyFill="1" applyBorder="1" applyAlignment="1">
      <alignment vertical="center"/>
    </xf>
    <xf numFmtId="0" fontId="4" fillId="7" borderId="6" xfId="0" applyFont="1" applyFill="1" applyBorder="1" applyAlignment="1" applyProtection="1">
      <alignment horizontal="left" vertical="center" wrapText="1"/>
      <protection locked="0"/>
    </xf>
    <xf numFmtId="0" fontId="4" fillId="0" borderId="3" xfId="0" applyFon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4" fillId="0" borderId="7" xfId="0" applyFont="1" applyBorder="1" applyAlignment="1" applyProtection="1">
      <alignment horizontal="left" wrapText="1"/>
      <protection locked="0"/>
    </xf>
    <xf numFmtId="0" fontId="5" fillId="6" borderId="61" xfId="0" applyFont="1" applyFill="1" applyBorder="1" applyAlignment="1">
      <alignment horizontal="center" vertical="center" wrapText="1"/>
    </xf>
    <xf numFmtId="0" fontId="5" fillId="6" borderId="62" xfId="0" applyFont="1" applyFill="1" applyBorder="1" applyAlignment="1">
      <alignment horizontal="center" vertical="center" wrapText="1"/>
    </xf>
    <xf numFmtId="1" fontId="5" fillId="6" borderId="62"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1" fontId="5" fillId="6" borderId="10" xfId="0"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0" xfId="0" applyFont="1" applyFill="1" applyBorder="1" applyAlignment="1">
      <alignment vertical="center" wrapText="1"/>
    </xf>
    <xf numFmtId="0" fontId="5" fillId="6" borderId="50" xfId="0" applyFont="1" applyFill="1" applyBorder="1" applyAlignment="1">
      <alignment horizontal="center" vertical="center" wrapText="1"/>
    </xf>
    <xf numFmtId="1" fontId="5" fillId="6" borderId="50" xfId="0" applyNumberFormat="1" applyFont="1" applyFill="1" applyBorder="1" applyAlignment="1">
      <alignment horizontal="center" vertical="center" wrapText="1"/>
    </xf>
    <xf numFmtId="0" fontId="48" fillId="0" borderId="0" xfId="0" applyFont="1" applyAlignment="1">
      <alignment horizontal="left"/>
    </xf>
    <xf numFmtId="0" fontId="11" fillId="0" borderId="0" xfId="0" applyFont="1" applyAlignment="1">
      <alignment horizontal="left" wrapText="1"/>
    </xf>
    <xf numFmtId="0" fontId="4" fillId="0" borderId="0" xfId="0" applyFont="1" applyAlignment="1">
      <alignment wrapText="1"/>
    </xf>
    <xf numFmtId="0" fontId="10" fillId="9" borderId="148" xfId="0" applyFont="1" applyFill="1" applyBorder="1" applyAlignment="1">
      <alignment horizontal="left"/>
    </xf>
    <xf numFmtId="0" fontId="20" fillId="9" borderId="148" xfId="0" applyFont="1" applyFill="1" applyBorder="1"/>
    <xf numFmtId="0" fontId="10" fillId="9" borderId="22" xfId="0" applyFont="1" applyFill="1" applyBorder="1" applyAlignment="1">
      <alignment horizontal="left"/>
    </xf>
    <xf numFmtId="0" fontId="20" fillId="9" borderId="22" xfId="0" applyFont="1" applyFill="1" applyBorder="1" applyAlignment="1">
      <alignment horizontal="left"/>
    </xf>
    <xf numFmtId="0" fontId="20" fillId="9" borderId="22" xfId="0" applyFont="1" applyFill="1" applyBorder="1" applyAlignment="1">
      <alignment horizontal="center"/>
    </xf>
    <xf numFmtId="4" fontId="10" fillId="9" borderId="22" xfId="0" applyNumberFormat="1" applyFont="1" applyFill="1" applyBorder="1"/>
    <xf numFmtId="10" fontId="16" fillId="9" borderId="22" xfId="0" applyNumberFormat="1" applyFont="1" applyFill="1" applyBorder="1" applyAlignment="1">
      <alignment horizontal="center"/>
    </xf>
    <xf numFmtId="4" fontId="31" fillId="9" borderId="22" xfId="0" applyNumberFormat="1" applyFont="1" applyFill="1" applyBorder="1"/>
    <xf numFmtId="0" fontId="20" fillId="9" borderId="22" xfId="0" applyFont="1" applyFill="1" applyBorder="1" applyAlignment="1">
      <alignment vertical="top"/>
    </xf>
    <xf numFmtId="0" fontId="21" fillId="9" borderId="22" xfId="0" applyFont="1" applyFill="1" applyBorder="1" applyAlignment="1">
      <alignment horizontal="left" vertical="center" wrapText="1"/>
    </xf>
    <xf numFmtId="0" fontId="10" fillId="9" borderId="165" xfId="0" applyFont="1" applyFill="1" applyBorder="1" applyAlignment="1">
      <alignment horizontal="center"/>
    </xf>
    <xf numFmtId="0" fontId="10" fillId="9" borderId="165" xfId="0" applyFont="1" applyFill="1" applyBorder="1" applyAlignment="1">
      <alignment horizontal="left" wrapText="1"/>
    </xf>
    <xf numFmtId="0" fontId="11" fillId="10" borderId="16" xfId="0" applyFont="1" applyFill="1" applyBorder="1" applyAlignment="1">
      <alignment vertical="center" wrapText="1"/>
    </xf>
    <xf numFmtId="0" fontId="10" fillId="10" borderId="105" xfId="0" applyFont="1" applyFill="1" applyBorder="1" applyAlignment="1" applyProtection="1">
      <alignment vertical="center" wrapText="1"/>
    </xf>
    <xf numFmtId="0" fontId="10" fillId="10" borderId="83" xfId="0" applyFont="1" applyFill="1" applyBorder="1" applyAlignment="1" applyProtection="1">
      <alignment vertical="center" wrapText="1"/>
    </xf>
    <xf numFmtId="0" fontId="4" fillId="11" borderId="105" xfId="0" applyFont="1" applyFill="1" applyBorder="1" applyAlignment="1" applyProtection="1">
      <alignment vertical="center" wrapText="1"/>
    </xf>
    <xf numFmtId="0" fontId="4" fillId="11" borderId="83" xfId="0" applyFont="1" applyFill="1" applyBorder="1" applyAlignment="1" applyProtection="1">
      <alignment vertical="center" wrapText="1"/>
    </xf>
    <xf numFmtId="0" fontId="4" fillId="12" borderId="105" xfId="0" applyFont="1" applyFill="1" applyBorder="1" applyAlignment="1" applyProtection="1">
      <alignment vertical="center" wrapText="1"/>
    </xf>
    <xf numFmtId="0" fontId="4" fillId="12" borderId="83" xfId="0" applyFont="1" applyFill="1" applyBorder="1" applyAlignment="1" applyProtection="1">
      <alignment vertical="center" wrapText="1"/>
    </xf>
    <xf numFmtId="0" fontId="4" fillId="11" borderId="108" xfId="0" applyFont="1" applyFill="1" applyBorder="1" applyAlignment="1" applyProtection="1">
      <alignment vertical="center" wrapText="1"/>
    </xf>
    <xf numFmtId="0" fontId="4" fillId="11" borderId="99" xfId="0" applyFont="1" applyFill="1" applyBorder="1" applyAlignment="1" applyProtection="1">
      <alignment vertical="center" wrapText="1"/>
    </xf>
    <xf numFmtId="0" fontId="11" fillId="19" borderId="57" xfId="0" applyFont="1" applyFill="1" applyBorder="1" applyAlignment="1">
      <alignment horizontal="center" vertical="center" wrapText="1"/>
    </xf>
    <xf numFmtId="0" fontId="11" fillId="19" borderId="58" xfId="0" applyFont="1" applyFill="1" applyBorder="1" applyAlignment="1">
      <alignment horizontal="left" vertical="center"/>
    </xf>
    <xf numFmtId="0" fontId="46" fillId="19" borderId="73" xfId="0" applyFont="1" applyFill="1" applyBorder="1" applyAlignment="1">
      <alignment horizontal="left" vertical="center" wrapText="1"/>
    </xf>
    <xf numFmtId="0" fontId="11" fillId="19" borderId="63" xfId="0" applyFont="1" applyFill="1" applyBorder="1" applyAlignment="1">
      <alignment horizontal="center" vertical="center"/>
    </xf>
    <xf numFmtId="0" fontId="11" fillId="19" borderId="64" xfId="0" applyFont="1" applyFill="1" applyBorder="1" applyAlignment="1">
      <alignment horizontal="left" vertical="center"/>
    </xf>
    <xf numFmtId="0" fontId="46" fillId="19" borderId="60" xfId="0" applyFont="1" applyFill="1" applyBorder="1" applyAlignment="1">
      <alignment horizontal="left" vertical="center"/>
    </xf>
    <xf numFmtId="0" fontId="46" fillId="19" borderId="60" xfId="0" applyFont="1" applyFill="1" applyBorder="1" applyAlignment="1">
      <alignment horizontal="right" vertical="center"/>
    </xf>
    <xf numFmtId="0" fontId="11" fillId="19" borderId="65" xfId="0" applyFont="1" applyFill="1" applyBorder="1" applyAlignment="1">
      <alignment vertical="center" wrapText="1"/>
    </xf>
    <xf numFmtId="0" fontId="7" fillId="19" borderId="65" xfId="0" applyFont="1" applyFill="1" applyBorder="1" applyAlignment="1">
      <alignment horizontal="center" vertical="center" wrapText="1"/>
    </xf>
    <xf numFmtId="1" fontId="11" fillId="19" borderId="65" xfId="0" applyNumberFormat="1" applyFont="1" applyFill="1" applyBorder="1" applyAlignment="1">
      <alignment horizontal="center" vertical="center" wrapText="1"/>
    </xf>
    <xf numFmtId="0" fontId="11" fillId="19" borderId="66" xfId="0" applyFont="1" applyFill="1" applyBorder="1" applyAlignment="1" applyProtection="1">
      <alignment horizontal="left" vertical="center" wrapText="1"/>
      <protection locked="0"/>
    </xf>
    <xf numFmtId="0" fontId="11" fillId="19" borderId="157" xfId="0" applyFont="1" applyFill="1" applyBorder="1" applyAlignment="1">
      <alignment horizontal="center" vertical="center" wrapText="1"/>
    </xf>
    <xf numFmtId="0" fontId="11" fillId="19" borderId="158" xfId="0" applyFont="1" applyFill="1" applyBorder="1" applyAlignment="1">
      <alignment horizontal="left" vertical="center"/>
    </xf>
    <xf numFmtId="0" fontId="28" fillId="17" borderId="136" xfId="0" applyFont="1" applyFill="1" applyBorder="1" applyAlignment="1">
      <alignment wrapText="1"/>
    </xf>
    <xf numFmtId="4" fontId="10" fillId="9" borderId="22" xfId="0" applyNumberFormat="1" applyFont="1" applyFill="1" applyBorder="1" applyAlignment="1">
      <alignment wrapText="1"/>
    </xf>
    <xf numFmtId="0" fontId="20" fillId="9" borderId="22" xfId="0" applyFont="1" applyFill="1" applyBorder="1" applyAlignment="1">
      <alignment horizontal="center" wrapText="1"/>
    </xf>
    <xf numFmtId="0" fontId="20" fillId="9" borderId="22" xfId="0" applyFont="1" applyFill="1" applyBorder="1" applyAlignment="1">
      <alignment vertical="top" wrapText="1"/>
    </xf>
    <xf numFmtId="0" fontId="10" fillId="9" borderId="165" xfId="0" applyFont="1" applyFill="1" applyBorder="1" applyAlignment="1">
      <alignment horizontal="center" wrapText="1"/>
    </xf>
    <xf numFmtId="0" fontId="46" fillId="7" borderId="2" xfId="0" applyFont="1" applyFill="1" applyBorder="1" applyAlignment="1">
      <alignment horizontal="left" vertical="center" wrapText="1"/>
    </xf>
    <xf numFmtId="0" fontId="4" fillId="0" borderId="5" xfId="0" applyFont="1" applyBorder="1" applyAlignment="1">
      <alignment horizontal="left" wrapText="1"/>
    </xf>
    <xf numFmtId="0" fontId="4" fillId="0" borderId="5" xfId="0" applyFont="1" applyBorder="1" applyAlignment="1">
      <alignment horizontal="right" wrapText="1"/>
    </xf>
    <xf numFmtId="0" fontId="4" fillId="5" borderId="160" xfId="0" applyFont="1" applyFill="1" applyBorder="1" applyAlignment="1">
      <alignment horizontal="left" vertical="center" wrapText="1"/>
    </xf>
    <xf numFmtId="0" fontId="4" fillId="5" borderId="161" xfId="0" applyFont="1" applyFill="1" applyBorder="1" applyAlignment="1">
      <alignment horizontal="left" vertical="center" wrapText="1"/>
    </xf>
    <xf numFmtId="0" fontId="4" fillId="5" borderId="75"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23" xfId="0" applyFont="1" applyFill="1" applyBorder="1" applyAlignment="1">
      <alignment horizontal="left" vertical="center" wrapText="1"/>
    </xf>
    <xf numFmtId="0" fontId="4" fillId="5" borderId="124" xfId="0" applyFont="1" applyFill="1" applyBorder="1" applyAlignment="1">
      <alignment horizontal="left" vertical="center" wrapText="1"/>
    </xf>
    <xf numFmtId="0" fontId="4" fillId="5" borderId="125" xfId="0" applyFont="1" applyFill="1" applyBorder="1" applyAlignment="1">
      <alignment horizontal="left" vertical="center" wrapText="1"/>
    </xf>
    <xf numFmtId="0" fontId="4" fillId="5" borderId="126" xfId="0" applyFont="1" applyFill="1" applyBorder="1" applyAlignment="1">
      <alignment horizontal="left" vertical="center" wrapText="1"/>
    </xf>
    <xf numFmtId="0" fontId="4" fillId="4" borderId="71"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4" fillId="0" borderId="0" xfId="0" applyFont="1" applyAlignment="1">
      <alignment horizontal="right" wrapText="1"/>
    </xf>
    <xf numFmtId="0" fontId="39" fillId="20" borderId="102" xfId="0" applyFont="1" applyFill="1" applyBorder="1" applyAlignment="1" applyProtection="1">
      <alignment horizontal="left" vertical="center" wrapText="1"/>
    </xf>
    <xf numFmtId="0" fontId="39" fillId="20" borderId="103" xfId="0" applyFont="1" applyFill="1" applyBorder="1" applyAlignment="1" applyProtection="1">
      <alignment horizontal="left" vertical="center" wrapText="1"/>
    </xf>
    <xf numFmtId="0" fontId="39" fillId="20" borderId="103" xfId="0" applyFont="1" applyFill="1" applyBorder="1" applyAlignment="1" applyProtection="1">
      <alignment vertical="center" wrapText="1"/>
    </xf>
    <xf numFmtId="0" fontId="39" fillId="20" borderId="103" xfId="0" applyFont="1" applyFill="1" applyBorder="1" applyAlignment="1" applyProtection="1">
      <alignment horizontal="center" vertical="center" wrapText="1"/>
    </xf>
    <xf numFmtId="1" fontId="39" fillId="20" borderId="104" xfId="0" applyNumberFormat="1" applyFont="1" applyFill="1" applyBorder="1" applyAlignment="1" applyProtection="1">
      <alignment horizontal="right" vertical="center" wrapText="1" indent="2"/>
    </xf>
    <xf numFmtId="0" fontId="39" fillId="20" borderId="100" xfId="0" applyFont="1" applyFill="1" applyBorder="1" applyAlignment="1" applyProtection="1">
      <alignment horizontal="center" vertical="center" wrapText="1"/>
    </xf>
    <xf numFmtId="0" fontId="34" fillId="20" borderId="102" xfId="0" applyFont="1" applyFill="1" applyBorder="1" applyAlignment="1" applyProtection="1">
      <alignment vertical="center" wrapText="1"/>
    </xf>
    <xf numFmtId="0" fontId="34" fillId="20" borderId="100" xfId="0" applyFont="1" applyFill="1" applyBorder="1" applyAlignment="1" applyProtection="1">
      <alignment vertical="center" wrapText="1"/>
    </xf>
    <xf numFmtId="0" fontId="33" fillId="10" borderId="166" xfId="0" applyFont="1" applyFill="1" applyBorder="1" applyAlignment="1" applyProtection="1">
      <alignment horizontal="left" vertical="center" wrapText="1"/>
    </xf>
    <xf numFmtId="0" fontId="5" fillId="11" borderId="167" xfId="0" applyFont="1" applyFill="1" applyBorder="1" applyAlignment="1" applyProtection="1">
      <alignment horizontal="left" vertical="center" wrapText="1"/>
    </xf>
    <xf numFmtId="0" fontId="33" fillId="10" borderId="38" xfId="0" applyFont="1" applyFill="1" applyBorder="1" applyAlignment="1" applyProtection="1">
      <alignment horizontal="left" vertical="center" wrapText="1"/>
    </xf>
    <xf numFmtId="0" fontId="11" fillId="11" borderId="141" xfId="0" applyFont="1" applyFill="1" applyBorder="1" applyAlignment="1" applyProtection="1">
      <alignment horizontal="left" vertical="center" wrapText="1"/>
    </xf>
    <xf numFmtId="0" fontId="34" fillId="10" borderId="38" xfId="0" applyFont="1" applyFill="1" applyBorder="1" applyAlignment="1" applyProtection="1">
      <alignment vertical="center" wrapText="1"/>
    </xf>
    <xf numFmtId="0" fontId="12" fillId="11" borderId="141" xfId="0" applyFont="1" applyFill="1" applyBorder="1" applyAlignment="1" applyProtection="1">
      <alignment vertical="center" wrapText="1"/>
    </xf>
    <xf numFmtId="0" fontId="12" fillId="11" borderId="168" xfId="0" applyFont="1" applyFill="1" applyBorder="1" applyAlignment="1" applyProtection="1">
      <alignment vertical="center" wrapText="1"/>
    </xf>
    <xf numFmtId="0" fontId="12" fillId="12" borderId="141" xfId="0" applyFont="1" applyFill="1" applyBorder="1" applyAlignment="1" applyProtection="1">
      <alignment vertical="center" wrapText="1"/>
    </xf>
    <xf numFmtId="0" fontId="17" fillId="10" borderId="19" xfId="0" applyFont="1" applyFill="1" applyBorder="1" applyAlignment="1" applyProtection="1">
      <alignment horizontal="center" vertical="center"/>
    </xf>
    <xf numFmtId="0" fontId="45" fillId="7" borderId="3" xfId="0" applyFont="1" applyFill="1" applyBorder="1" applyAlignment="1">
      <alignment vertical="center"/>
    </xf>
    <xf numFmtId="0" fontId="45" fillId="7" borderId="0" xfId="0" applyFont="1" applyFill="1" applyBorder="1" applyAlignment="1">
      <alignment vertical="center"/>
    </xf>
    <xf numFmtId="0" fontId="7" fillId="7" borderId="0" xfId="0" applyFont="1" applyFill="1" applyBorder="1" applyAlignment="1">
      <alignment horizontal="center" vertical="center"/>
    </xf>
    <xf numFmtId="1" fontId="45" fillId="7" borderId="0" xfId="0" applyNumberFormat="1" applyFont="1" applyFill="1" applyBorder="1" applyAlignment="1">
      <alignment horizontal="center" vertical="center"/>
    </xf>
    <xf numFmtId="0" fontId="4" fillId="7" borderId="7" xfId="0" applyFont="1" applyFill="1" applyBorder="1" applyAlignment="1">
      <alignment horizontal="left" vertical="center" wrapText="1"/>
    </xf>
    <xf numFmtId="0" fontId="10" fillId="9" borderId="169" xfId="0" applyFont="1" applyFill="1" applyBorder="1" applyAlignment="1">
      <alignment horizontal="center"/>
    </xf>
    <xf numFmtId="0" fontId="10" fillId="9" borderId="169" xfId="0" applyFont="1" applyFill="1" applyBorder="1" applyAlignment="1">
      <alignment horizontal="left" wrapText="1"/>
    </xf>
    <xf numFmtId="0" fontId="5" fillId="6" borderId="58" xfId="0" applyFont="1" applyFill="1" applyBorder="1" applyAlignment="1">
      <alignment horizontal="left" vertical="center" wrapText="1"/>
    </xf>
    <xf numFmtId="0" fontId="48" fillId="8" borderId="170" xfId="0" applyFont="1" applyFill="1" applyBorder="1" applyAlignment="1">
      <alignment horizontal="left" vertical="center" wrapText="1"/>
    </xf>
    <xf numFmtId="0" fontId="39" fillId="10" borderId="171" xfId="0" applyFont="1" applyFill="1" applyBorder="1" applyAlignment="1">
      <alignment horizontal="center" vertical="center"/>
    </xf>
    <xf numFmtId="0" fontId="39" fillId="10" borderId="172" xfId="0" applyFont="1" applyFill="1" applyBorder="1" applyAlignment="1">
      <alignment horizontal="left" vertical="center"/>
    </xf>
    <xf numFmtId="0" fontId="53" fillId="10" borderId="173" xfId="0" applyFont="1" applyFill="1" applyBorder="1" applyAlignment="1">
      <alignment vertical="center" wrapText="1"/>
    </xf>
    <xf numFmtId="0" fontId="53" fillId="10" borderId="174" xfId="0" applyFont="1" applyFill="1" applyBorder="1" applyAlignment="1">
      <alignment horizontal="center" vertical="center" wrapText="1"/>
    </xf>
    <xf numFmtId="1" fontId="39" fillId="10" borderId="173" xfId="0" applyNumberFormat="1" applyFont="1" applyFill="1" applyBorder="1" applyAlignment="1">
      <alignment horizontal="center" vertical="center" wrapText="1"/>
    </xf>
    <xf numFmtId="0" fontId="39" fillId="10" borderId="174" xfId="0" applyFont="1" applyFill="1" applyBorder="1" applyAlignment="1">
      <alignment horizontal="left" vertical="center" wrapText="1"/>
    </xf>
    <xf numFmtId="0" fontId="4" fillId="6" borderId="125" xfId="0" applyFont="1" applyFill="1" applyBorder="1" applyAlignment="1">
      <alignment horizontal="left" vertical="center" wrapText="1"/>
    </xf>
    <xf numFmtId="0" fontId="4" fillId="6" borderId="126" xfId="0" applyFont="1" applyFill="1" applyBorder="1" applyAlignment="1">
      <alignment horizontal="left" vertical="center" wrapText="1"/>
    </xf>
    <xf numFmtId="0" fontId="4" fillId="6" borderId="75"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23" xfId="0" applyFont="1" applyFill="1" applyBorder="1" applyAlignment="1">
      <alignment horizontal="left" vertical="center" wrapText="1"/>
    </xf>
    <xf numFmtId="0" fontId="4" fillId="6" borderId="124" xfId="0" applyFont="1" applyFill="1" applyBorder="1" applyAlignment="1">
      <alignment horizontal="left" vertical="center" wrapText="1"/>
    </xf>
    <xf numFmtId="14" fontId="29" fillId="6" borderId="22" xfId="0" applyNumberFormat="1" applyFont="1" applyFill="1" applyBorder="1" applyAlignment="1">
      <alignment horizontal="left" vertical="center" wrapText="1"/>
    </xf>
    <xf numFmtId="0" fontId="29" fillId="6" borderId="22" xfId="0" applyFont="1" applyFill="1" applyBorder="1" applyAlignment="1">
      <alignment horizontal="left" vertical="center" wrapText="1"/>
    </xf>
    <xf numFmtId="0" fontId="7" fillId="6" borderId="9" xfId="0" applyFont="1" applyFill="1" applyBorder="1" applyAlignment="1">
      <alignment horizontal="center" vertical="center"/>
    </xf>
    <xf numFmtId="0" fontId="7" fillId="6" borderId="50" xfId="0" applyFont="1" applyFill="1" applyBorder="1" applyAlignment="1">
      <alignment horizontal="left" vertical="center" wrapText="1"/>
    </xf>
    <xf numFmtId="4" fontId="33" fillId="20" borderId="1" xfId="0" applyNumberFormat="1" applyFont="1" applyFill="1" applyBorder="1" applyAlignment="1">
      <alignment horizontal="left" vertical="center"/>
    </xf>
    <xf numFmtId="4" fontId="33" fillId="20" borderId="2" xfId="0" applyNumberFormat="1" applyFont="1" applyFill="1" applyBorder="1" applyAlignment="1">
      <alignment horizontal="left" vertical="center"/>
    </xf>
    <xf numFmtId="1" fontId="33" fillId="20" borderId="77" xfId="0" applyNumberFormat="1" applyFont="1" applyFill="1" applyBorder="1" applyAlignment="1" applyProtection="1">
      <alignment horizontal="center"/>
    </xf>
    <xf numFmtId="1" fontId="33" fillId="20" borderId="78" xfId="0" applyNumberFormat="1" applyFont="1" applyFill="1" applyBorder="1" applyAlignment="1" applyProtection="1">
      <alignment horizontal="center"/>
    </xf>
    <xf numFmtId="4" fontId="11" fillId="10" borderId="20" xfId="0" applyNumberFormat="1" applyFont="1" applyFill="1" applyBorder="1" applyAlignment="1" applyProtection="1">
      <alignment vertical="center" wrapText="1"/>
    </xf>
    <xf numFmtId="0" fontId="43" fillId="17" borderId="131" xfId="0" applyFont="1" applyFill="1" applyBorder="1" applyAlignment="1">
      <alignment horizontal="center" wrapText="1"/>
    </xf>
    <xf numFmtId="0" fontId="20" fillId="9" borderId="43" xfId="0" applyFont="1" applyFill="1" applyBorder="1" applyAlignment="1" applyProtection="1">
      <alignment horizontal="left"/>
    </xf>
    <xf numFmtId="0" fontId="20" fillId="9" borderId="44" xfId="0" applyFont="1" applyFill="1" applyBorder="1" applyAlignment="1" applyProtection="1">
      <alignment horizontal="left"/>
    </xf>
    <xf numFmtId="0" fontId="29" fillId="4" borderId="43" xfId="0" applyFont="1" applyFill="1" applyBorder="1" applyAlignment="1" applyProtection="1">
      <alignment horizontal="left" vertical="center" wrapText="1"/>
      <protection locked="0"/>
    </xf>
    <xf numFmtId="0" fontId="29" fillId="4" borderId="44" xfId="0" applyFont="1" applyFill="1" applyBorder="1" applyAlignment="1" applyProtection="1">
      <alignment horizontal="left" vertical="center" wrapText="1"/>
      <protection locked="0"/>
    </xf>
    <xf numFmtId="0" fontId="29" fillId="4" borderId="36" xfId="0" applyFont="1" applyFill="1" applyBorder="1" applyAlignment="1" applyProtection="1">
      <alignment horizontal="left" vertical="center" wrapText="1"/>
      <protection locked="0"/>
    </xf>
    <xf numFmtId="0" fontId="29" fillId="4" borderId="132" xfId="0" applyFont="1" applyFill="1" applyBorder="1" applyAlignment="1" applyProtection="1">
      <alignment horizontal="left" vertical="center" wrapText="1"/>
      <protection locked="0"/>
    </xf>
    <xf numFmtId="0" fontId="29" fillId="4" borderId="133" xfId="0" applyFont="1" applyFill="1" applyBorder="1" applyAlignment="1" applyProtection="1">
      <alignment horizontal="left" vertical="center" wrapText="1"/>
      <protection locked="0"/>
    </xf>
    <xf numFmtId="0" fontId="29" fillId="4" borderId="134" xfId="0" applyFont="1" applyFill="1" applyBorder="1" applyAlignment="1" applyProtection="1">
      <alignment horizontal="left" vertical="center" wrapText="1"/>
      <protection locked="0"/>
    </xf>
    <xf numFmtId="0" fontId="20" fillId="9" borderId="43" xfId="0" applyFont="1" applyFill="1" applyBorder="1" applyAlignment="1" applyProtection="1">
      <alignment horizontal="center"/>
    </xf>
    <xf numFmtId="0" fontId="20" fillId="9" borderId="44" xfId="0" applyFont="1" applyFill="1" applyBorder="1" applyAlignment="1" applyProtection="1">
      <alignment horizontal="center"/>
    </xf>
    <xf numFmtId="0" fontId="20" fillId="9" borderId="43" xfId="0" applyFont="1" applyFill="1" applyBorder="1" applyAlignment="1" applyProtection="1">
      <alignment horizontal="left" vertical="center" wrapText="1"/>
    </xf>
    <xf numFmtId="0" fontId="20" fillId="9" borderId="36"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30" fillId="9" borderId="43" xfId="0" applyFont="1" applyFill="1" applyBorder="1" applyAlignment="1" applyProtection="1">
      <alignment vertical="top"/>
    </xf>
    <xf numFmtId="0" fontId="30" fillId="9" borderId="44" xfId="0" applyFont="1" applyFill="1" applyBorder="1" applyAlignment="1" applyProtection="1">
      <alignment vertical="top"/>
    </xf>
    <xf numFmtId="0" fontId="25" fillId="6" borderId="43" xfId="0" applyFont="1" applyFill="1" applyBorder="1" applyAlignment="1" applyProtection="1">
      <alignment horizontal="left" vertical="top" wrapText="1"/>
    </xf>
    <xf numFmtId="0" fontId="25" fillId="6" borderId="36" xfId="0" applyFont="1" applyFill="1" applyBorder="1" applyAlignment="1" applyProtection="1">
      <alignment horizontal="left" vertical="top" wrapText="1"/>
    </xf>
    <xf numFmtId="0" fontId="25" fillId="6" borderId="128" xfId="0" applyFont="1" applyFill="1" applyBorder="1" applyAlignment="1" applyProtection="1">
      <alignment horizontal="left" vertical="top" wrapText="1"/>
    </xf>
    <xf numFmtId="0" fontId="7" fillId="6" borderId="61"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152" xfId="0" applyFont="1" applyFill="1" applyBorder="1" applyAlignment="1">
      <alignment horizontal="center" vertical="center"/>
    </xf>
    <xf numFmtId="0" fontId="7" fillId="6" borderId="62"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127" xfId="0"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10" xfId="0" applyFont="1" applyFill="1" applyBorder="1" applyAlignment="1">
      <alignment horizontal="left" vertical="center" wrapText="1"/>
    </xf>
    <xf numFmtId="1" fontId="11" fillId="10" borderId="155" xfId="0" applyNumberFormat="1" applyFont="1" applyFill="1" applyBorder="1" applyAlignment="1">
      <alignment horizontal="center" vertical="center" wrapText="1"/>
    </xf>
    <xf numFmtId="1" fontId="11" fillId="10" borderId="158" xfId="0" applyNumberFormat="1" applyFont="1" applyFill="1" applyBorder="1" applyAlignment="1">
      <alignment horizontal="center" vertical="center" wrapText="1"/>
    </xf>
    <xf numFmtId="0" fontId="11" fillId="10" borderId="156" xfId="0" applyFont="1" applyFill="1" applyBorder="1" applyAlignment="1">
      <alignment horizontal="left" vertical="center" wrapText="1"/>
    </xf>
    <xf numFmtId="0" fontId="11" fillId="10" borderId="159" xfId="0" applyFont="1" applyFill="1" applyBorder="1" applyAlignment="1">
      <alignment horizontal="left" vertical="center" wrapText="1"/>
    </xf>
    <xf numFmtId="0" fontId="29" fillId="6" borderId="148" xfId="0" applyFont="1" applyFill="1" applyBorder="1" applyAlignment="1">
      <alignment horizontal="left" vertical="center" wrapText="1"/>
    </xf>
    <xf numFmtId="0" fontId="29" fillId="6" borderId="22" xfId="0" applyFont="1" applyFill="1" applyBorder="1" applyAlignment="1">
      <alignment horizontal="left" vertical="center" wrapText="1"/>
    </xf>
    <xf numFmtId="0" fontId="39" fillId="10" borderId="154" xfId="0" applyFont="1" applyFill="1" applyBorder="1" applyAlignment="1">
      <alignment horizontal="center" vertical="center" wrapText="1"/>
    </xf>
    <xf numFmtId="0" fontId="39" fillId="10" borderId="155" xfId="0" applyFont="1" applyFill="1" applyBorder="1" applyAlignment="1">
      <alignment horizontal="center" vertical="center" wrapText="1"/>
    </xf>
    <xf numFmtId="0" fontId="46" fillId="10" borderId="155" xfId="0" applyFont="1" applyFill="1" applyBorder="1" applyAlignment="1">
      <alignment horizontal="center" vertical="center" wrapText="1"/>
    </xf>
    <xf numFmtId="0" fontId="46" fillId="10" borderId="158" xfId="0" applyFont="1" applyFill="1" applyBorder="1" applyAlignment="1">
      <alignment horizontal="center" vertical="center" wrapText="1"/>
    </xf>
    <xf numFmtId="0" fontId="7" fillId="10" borderId="155" xfId="0" applyFont="1" applyFill="1" applyBorder="1" applyAlignment="1">
      <alignment horizontal="center" vertical="center" wrapText="1"/>
    </xf>
    <xf numFmtId="0" fontId="7" fillId="10" borderId="158" xfId="0" applyFont="1" applyFill="1" applyBorder="1" applyAlignment="1">
      <alignment horizontal="center" vertical="center" wrapText="1"/>
    </xf>
    <xf numFmtId="0" fontId="46" fillId="19" borderId="158" xfId="0" applyFont="1" applyFill="1" applyBorder="1" applyAlignment="1">
      <alignment horizontal="center" vertical="center" wrapText="1"/>
    </xf>
    <xf numFmtId="0" fontId="43" fillId="17" borderId="135" xfId="0" applyFont="1" applyFill="1" applyBorder="1" applyAlignment="1">
      <alignment horizontal="center" wrapText="1"/>
    </xf>
    <xf numFmtId="0" fontId="43" fillId="17" borderId="136" xfId="0" applyFont="1" applyFill="1" applyBorder="1" applyAlignment="1">
      <alignment horizontal="center" wrapText="1"/>
    </xf>
    <xf numFmtId="0" fontId="7" fillId="5" borderId="6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2" xfId="0" applyFont="1" applyFill="1" applyBorder="1" applyAlignment="1">
      <alignment horizontal="left" vertical="center" wrapText="1"/>
    </xf>
    <xf numFmtId="0" fontId="5" fillId="6" borderId="67"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5" borderId="67" xfId="0" applyFont="1" applyFill="1" applyBorder="1" applyAlignment="1">
      <alignment horizontal="left" vertical="center" wrapText="1"/>
    </xf>
    <xf numFmtId="0" fontId="5" fillId="5" borderId="68"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6" borderId="72" xfId="0" applyFont="1" applyFill="1" applyBorder="1" applyAlignment="1">
      <alignment horizontal="left" vertical="center" wrapText="1"/>
    </xf>
    <xf numFmtId="0" fontId="5" fillId="6" borderId="69" xfId="0" applyFont="1" applyFill="1" applyBorder="1" applyAlignment="1">
      <alignment horizontal="left" vertical="center" wrapText="1"/>
    </xf>
    <xf numFmtId="0" fontId="5" fillId="6" borderId="70" xfId="0" applyFont="1" applyFill="1" applyBorder="1" applyAlignment="1">
      <alignment horizontal="left" vertical="center" wrapText="1"/>
    </xf>
    <xf numFmtId="0" fontId="5" fillId="5" borderId="71" xfId="0" applyFont="1" applyFill="1" applyBorder="1" applyAlignment="1">
      <alignment horizontal="left" vertical="center" wrapText="1"/>
    </xf>
    <xf numFmtId="0" fontId="5" fillId="5" borderId="72" xfId="0" applyFont="1" applyFill="1" applyBorder="1" applyAlignment="1">
      <alignment horizontal="left" vertical="center" wrapText="1"/>
    </xf>
    <xf numFmtId="1" fontId="39" fillId="10" borderId="175" xfId="0" applyNumberFormat="1" applyFont="1" applyFill="1" applyBorder="1" applyAlignment="1">
      <alignment horizontal="center" vertical="center" wrapText="1"/>
    </xf>
    <xf numFmtId="1" fontId="39" fillId="10" borderId="176" xfId="0" applyNumberFormat="1" applyFont="1" applyFill="1" applyBorder="1" applyAlignment="1">
      <alignment horizontal="center" vertical="center" wrapText="1"/>
    </xf>
    <xf numFmtId="0" fontId="39" fillId="10" borderId="156" xfId="0" applyFont="1" applyFill="1" applyBorder="1" applyAlignment="1">
      <alignment horizontal="left" vertical="center" wrapText="1"/>
    </xf>
    <xf numFmtId="0" fontId="39" fillId="10" borderId="53" xfId="0" applyFont="1" applyFill="1" applyBorder="1" applyAlignment="1">
      <alignment horizontal="left" vertical="center" wrapText="1"/>
    </xf>
    <xf numFmtId="0" fontId="11" fillId="19" borderId="37"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43" fillId="17" borderId="137" xfId="0" applyFont="1" applyFill="1" applyBorder="1" applyAlignment="1">
      <alignment horizontal="center" wrapText="1"/>
    </xf>
    <xf numFmtId="0" fontId="39" fillId="10" borderId="74" xfId="0" applyFont="1" applyFill="1" applyBorder="1" applyAlignment="1">
      <alignment horizontal="center" vertical="center" wrapText="1"/>
    </xf>
    <xf numFmtId="0" fontId="39" fillId="10" borderId="39" xfId="0" applyFont="1" applyFill="1" applyBorder="1" applyAlignment="1">
      <alignment horizontal="center" vertical="center" wrapText="1"/>
    </xf>
    <xf numFmtId="0" fontId="53" fillId="10" borderId="163" xfId="0" applyFont="1" applyFill="1" applyBorder="1" applyAlignment="1">
      <alignment horizontal="center" vertical="center" wrapText="1"/>
    </xf>
    <xf numFmtId="0" fontId="53" fillId="10" borderId="164" xfId="0" applyFont="1" applyFill="1" applyBorder="1" applyAlignment="1">
      <alignment horizontal="center" vertical="center" wrapText="1"/>
    </xf>
    <xf numFmtId="0" fontId="29" fillId="6" borderId="148" xfId="0" applyFont="1" applyFill="1" applyBorder="1" applyAlignment="1" applyProtection="1">
      <alignment horizontal="left" vertical="center" wrapText="1"/>
    </xf>
    <xf numFmtId="0" fontId="29" fillId="6" borderId="22" xfId="0" applyFont="1" applyFill="1" applyBorder="1" applyAlignment="1" applyProtection="1">
      <alignment horizontal="left" vertical="center" wrapText="1"/>
    </xf>
    <xf numFmtId="0" fontId="43" fillId="17" borderId="135" xfId="0" applyFont="1" applyFill="1" applyBorder="1" applyAlignment="1" applyProtection="1">
      <alignment horizontal="center" vertical="center" wrapText="1"/>
    </xf>
    <xf numFmtId="0" fontId="43" fillId="17" borderId="136" xfId="0" applyFont="1" applyFill="1" applyBorder="1" applyAlignment="1" applyProtection="1">
      <alignment horizontal="center" vertical="center" wrapText="1"/>
    </xf>
    <xf numFmtId="0" fontId="33" fillId="17" borderId="136" xfId="0" applyFont="1" applyFill="1" applyBorder="1" applyAlignment="1" applyProtection="1">
      <alignment horizontal="center" vertical="center" wrapText="1"/>
    </xf>
    <xf numFmtId="0" fontId="33" fillId="17" borderId="137" xfId="0" applyFont="1" applyFill="1" applyBorder="1" applyAlignment="1" applyProtection="1">
      <alignment horizontal="center" vertical="center" wrapText="1"/>
    </xf>
    <xf numFmtId="0" fontId="0" fillId="4" borderId="45" xfId="0" applyFont="1" applyFill="1" applyBorder="1" applyAlignment="1" applyProtection="1">
      <alignment horizontal="left" vertical="center" wrapText="1"/>
      <protection locked="0"/>
    </xf>
    <xf numFmtId="0" fontId="0" fillId="4" borderId="46" xfId="0" applyFont="1" applyFill="1" applyBorder="1" applyAlignment="1" applyProtection="1">
      <alignment horizontal="left" vertical="center" wrapText="1"/>
      <protection locked="0"/>
    </xf>
    <xf numFmtId="0" fontId="0" fillId="11" borderId="31" xfId="0" applyFont="1" applyFill="1" applyBorder="1" applyAlignment="1" applyProtection="1">
      <alignment horizontal="left" vertical="center" wrapText="1"/>
    </xf>
    <xf numFmtId="0" fontId="0" fillId="11" borderId="35" xfId="0" applyFont="1" applyFill="1" applyBorder="1" applyAlignment="1" applyProtection="1">
      <alignment horizontal="left" vertical="center" wrapText="1"/>
    </xf>
    <xf numFmtId="0" fontId="0" fillId="4" borderId="114" xfId="0" applyFont="1" applyFill="1" applyBorder="1" applyAlignment="1" applyProtection="1">
      <alignment horizontal="left" vertical="center" wrapText="1"/>
      <protection locked="0"/>
    </xf>
    <xf numFmtId="0" fontId="0" fillId="4" borderId="115" xfId="0" applyFont="1" applyFill="1" applyBorder="1" applyAlignment="1" applyProtection="1">
      <alignment horizontal="left" vertical="center" wrapText="1"/>
      <protection locked="0"/>
    </xf>
    <xf numFmtId="0" fontId="0" fillId="11" borderId="20" xfId="0" applyFont="1" applyFill="1" applyBorder="1" applyAlignment="1" applyProtection="1">
      <alignment horizontal="left" vertical="center" wrapText="1"/>
    </xf>
    <xf numFmtId="0" fontId="0" fillId="11" borderId="33" xfId="0" applyFont="1" applyFill="1" applyBorder="1" applyAlignment="1" applyProtection="1">
      <alignment horizontal="left" vertical="center" wrapText="1"/>
    </xf>
    <xf numFmtId="0" fontId="0" fillId="12" borderId="20" xfId="0" applyFont="1" applyFill="1" applyBorder="1" applyAlignment="1" applyProtection="1">
      <alignment horizontal="left" vertical="center" wrapText="1"/>
    </xf>
    <xf numFmtId="0" fontId="0" fillId="12" borderId="33" xfId="0" applyFont="1" applyFill="1" applyBorder="1" applyAlignment="1" applyProtection="1">
      <alignment horizontal="left" vertical="center" wrapText="1"/>
    </xf>
    <xf numFmtId="0" fontId="0" fillId="12" borderId="34" xfId="0" applyFont="1" applyFill="1" applyBorder="1" applyAlignment="1" applyProtection="1">
      <alignment horizontal="left" vertical="center" wrapText="1"/>
    </xf>
    <xf numFmtId="0" fontId="0" fillId="12" borderId="40" xfId="0" applyFont="1" applyFill="1" applyBorder="1" applyAlignment="1" applyProtection="1">
      <alignment horizontal="left" vertical="center" wrapText="1"/>
    </xf>
    <xf numFmtId="0" fontId="0" fillId="4" borderId="47" xfId="0" applyFont="1" applyFill="1" applyBorder="1" applyAlignment="1" applyProtection="1">
      <alignment horizontal="left" vertical="center" wrapText="1"/>
      <protection locked="0"/>
    </xf>
    <xf numFmtId="1" fontId="33" fillId="9" borderId="93" xfId="0" applyNumberFormat="1" applyFont="1" applyFill="1" applyBorder="1" applyAlignment="1" applyProtection="1">
      <alignment horizontal="center" vertical="center" wrapText="1"/>
      <protection locked="0"/>
    </xf>
    <xf numFmtId="0" fontId="39" fillId="10" borderId="82" xfId="0" applyFont="1" applyFill="1" applyBorder="1" applyAlignment="1" applyProtection="1">
      <alignment horizontal="left" vertical="center" wrapText="1"/>
    </xf>
    <xf numFmtId="0" fontId="39" fillId="10" borderId="35" xfId="0" applyFont="1" applyFill="1" applyBorder="1" applyAlignment="1" applyProtection="1">
      <alignment horizontal="left" vertical="center" wrapText="1"/>
    </xf>
    <xf numFmtId="0" fontId="0" fillId="4" borderId="89" xfId="0" applyFont="1" applyFill="1" applyBorder="1" applyAlignment="1" applyProtection="1">
      <alignment horizontal="left" vertical="center" wrapText="1"/>
      <protection locked="0"/>
    </xf>
    <xf numFmtId="0" fontId="0" fillId="4" borderId="97" xfId="0" applyFont="1" applyFill="1" applyBorder="1" applyAlignment="1" applyProtection="1">
      <alignment horizontal="left" vertical="center" wrapText="1"/>
      <protection locked="0"/>
    </xf>
    <xf numFmtId="0" fontId="0" fillId="4" borderId="86" xfId="0" applyFont="1" applyFill="1" applyBorder="1" applyAlignment="1" applyProtection="1">
      <alignment horizontal="left" vertical="center" wrapText="1"/>
      <protection locked="0"/>
    </xf>
    <xf numFmtId="0" fontId="0" fillId="4" borderId="87" xfId="0" applyFont="1" applyFill="1" applyBorder="1" applyAlignment="1" applyProtection="1">
      <alignment horizontal="left" vertical="center" wrapText="1"/>
      <protection locked="0"/>
    </xf>
    <xf numFmtId="0" fontId="0" fillId="4" borderId="20" xfId="0" applyFont="1" applyFill="1" applyBorder="1" applyAlignment="1" applyProtection="1">
      <alignment horizontal="left" vertical="center" wrapText="1"/>
      <protection locked="0"/>
    </xf>
    <xf numFmtId="0" fontId="0" fillId="4" borderId="48" xfId="0" applyFont="1" applyFill="1" applyBorder="1" applyAlignment="1" applyProtection="1">
      <alignment horizontal="left" vertical="center" wrapText="1"/>
      <protection locked="0"/>
    </xf>
    <xf numFmtId="10" fontId="16" fillId="4" borderId="45" xfId="0" applyNumberFormat="1" applyFont="1" applyFill="1" applyBorder="1" applyAlignment="1" applyProtection="1">
      <alignment horizontal="left"/>
      <protection locked="0"/>
    </xf>
    <xf numFmtId="10" fontId="16" fillId="4" borderId="47" xfId="0" applyNumberFormat="1" applyFont="1" applyFill="1" applyBorder="1" applyAlignment="1" applyProtection="1">
      <alignment horizontal="left"/>
      <protection locked="0"/>
    </xf>
    <xf numFmtId="10" fontId="16" fillId="4" borderId="81" xfId="0" applyNumberFormat="1" applyFont="1" applyFill="1" applyBorder="1" applyAlignment="1" applyProtection="1">
      <alignment horizontal="left"/>
      <protection locked="0"/>
    </xf>
    <xf numFmtId="10" fontId="16" fillId="4" borderId="89" xfId="0" applyNumberFormat="1" applyFont="1" applyFill="1" applyBorder="1" applyAlignment="1" applyProtection="1">
      <alignment horizontal="left"/>
      <protection locked="0"/>
    </xf>
    <xf numFmtId="10" fontId="16" fillId="4" borderId="90" xfId="0" applyNumberFormat="1" applyFont="1" applyFill="1" applyBorder="1" applyAlignment="1" applyProtection="1">
      <alignment horizontal="left"/>
      <protection locked="0"/>
    </xf>
    <xf numFmtId="10" fontId="16" fillId="4" borderId="91" xfId="0" applyNumberFormat="1" applyFont="1" applyFill="1" applyBorder="1" applyAlignment="1" applyProtection="1">
      <alignment horizontal="left"/>
      <protection locked="0"/>
    </xf>
    <xf numFmtId="0" fontId="11" fillId="13" borderId="79" xfId="0" applyFont="1" applyFill="1" applyBorder="1" applyAlignment="1" applyProtection="1">
      <alignment horizontal="left" vertical="center" wrapText="1"/>
    </xf>
    <xf numFmtId="0" fontId="11" fillId="13" borderId="33" xfId="0" applyFont="1" applyFill="1" applyBorder="1" applyAlignment="1" applyProtection="1">
      <alignment horizontal="left" vertical="center" wrapText="1"/>
    </xf>
    <xf numFmtId="4" fontId="7" fillId="13" borderId="55" xfId="0" applyNumberFormat="1" applyFont="1" applyFill="1" applyBorder="1" applyAlignment="1" applyProtection="1">
      <alignment horizontal="center" vertical="center" wrapText="1"/>
    </xf>
    <xf numFmtId="4" fontId="7" fillId="13" borderId="47" xfId="0" applyNumberFormat="1" applyFont="1" applyFill="1" applyBorder="1" applyAlignment="1" applyProtection="1">
      <alignment horizontal="center" vertical="center" wrapText="1"/>
    </xf>
    <xf numFmtId="4" fontId="7" fillId="13" borderId="81" xfId="0" applyNumberFormat="1" applyFont="1" applyFill="1" applyBorder="1" applyAlignment="1" applyProtection="1">
      <alignment horizontal="center" vertical="center" wrapText="1"/>
    </xf>
    <xf numFmtId="0" fontId="43" fillId="17" borderId="144" xfId="0" applyFont="1" applyFill="1" applyBorder="1" applyAlignment="1" applyProtection="1">
      <alignment horizontal="center" vertical="center" wrapText="1"/>
    </xf>
    <xf numFmtId="0" fontId="43" fillId="17" borderId="138" xfId="0" applyFont="1" applyFill="1" applyBorder="1" applyAlignment="1" applyProtection="1">
      <alignment horizontal="center" vertical="center" wrapText="1"/>
    </xf>
    <xf numFmtId="4" fontId="7" fillId="10" borderId="56" xfId="0" applyNumberFormat="1" applyFont="1" applyFill="1" applyBorder="1" applyAlignment="1" applyProtection="1">
      <alignment horizontal="center" vertical="center" wrapText="1"/>
    </xf>
    <xf numFmtId="4" fontId="7" fillId="10" borderId="54" xfId="0" applyNumberFormat="1" applyFont="1" applyFill="1" applyBorder="1" applyAlignment="1" applyProtection="1">
      <alignment horizontal="center" vertical="center" wrapText="1"/>
    </xf>
    <xf numFmtId="4" fontId="7" fillId="10" borderId="80" xfId="0" applyNumberFormat="1" applyFont="1" applyFill="1" applyBorder="1" applyAlignment="1" applyProtection="1">
      <alignment horizontal="center" vertical="center" wrapText="1"/>
    </xf>
    <xf numFmtId="0" fontId="11" fillId="10" borderId="79" xfId="0" applyFont="1" applyFill="1" applyBorder="1" applyAlignment="1" applyProtection="1">
      <alignment horizontal="left" vertical="center" wrapText="1"/>
    </xf>
    <xf numFmtId="0" fontId="11" fillId="10" borderId="33" xfId="0" applyFont="1" applyFill="1" applyBorder="1" applyAlignment="1" applyProtection="1">
      <alignment horizontal="left" vertical="center" wrapText="1"/>
    </xf>
    <xf numFmtId="0" fontId="39" fillId="17" borderId="138" xfId="0" applyFont="1" applyFill="1" applyBorder="1" applyAlignment="1" applyProtection="1">
      <alignment horizontal="center" vertical="center" wrapText="1"/>
    </xf>
    <xf numFmtId="0" fontId="39" fillId="17" borderId="145" xfId="0" applyFont="1" applyFill="1" applyBorder="1" applyAlignment="1" applyProtection="1">
      <alignment horizontal="center" vertical="center" wrapText="1"/>
    </xf>
    <xf numFmtId="0" fontId="29" fillId="6" borderId="143" xfId="0" applyFont="1" applyFill="1" applyBorder="1" applyAlignment="1" applyProtection="1">
      <alignment horizontal="left" vertical="center" wrapText="1"/>
    </xf>
  </cellXfs>
  <cellStyles count="5">
    <cellStyle name="Millares" xfId="1" builtinId="3"/>
    <cellStyle name="Normal" xfId="0" builtinId="0"/>
    <cellStyle name="Normal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6633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-18930274</xdr:rowOff>
        </xdr:from>
        <xdr:to>
          <xdr:col>0</xdr:col>
          <xdr:colOff>0</xdr:colOff>
          <xdr:row>0</xdr:row>
          <xdr:rowOff>-18930274</xdr:rowOff>
        </xdr:to>
        <xdr:grpSp>
          <xdr:nvGrpSpPr>
            <xdr:cNvPr id="2" name="Group 415">
              <a:extLst>
                <a:ext uri="{FF2B5EF4-FFF2-40B4-BE49-F238E27FC236}">
                  <a16:creationId xmlns:a16="http://schemas.microsoft.com/office/drawing/2014/main" id="{2B2A46B9-0DBA-4918-ADB8-8C238706D9DA}"/>
                </a:ext>
              </a:extLst>
            </xdr:cNvPr>
            <xdr:cNvGrpSpPr>
              <a:grpSpLocks/>
            </xdr:cNvGrpSpPr>
          </xdr:nvGrpSpPr>
          <xdr:grpSpPr bwMode="auto">
            <a:xfrm>
              <a:off x="0" y="-18930274"/>
              <a:ext cx="0" cy="0"/>
              <a:chOff x="0"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EC048F0-A3D3-4768-8F2D-DCF9A5046D59}"/>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85439</xdr:rowOff>
        </xdr:from>
        <xdr:to>
          <xdr:col>0</xdr:col>
          <xdr:colOff>0</xdr:colOff>
          <xdr:row>2</xdr:row>
          <xdr:rowOff>85439</xdr:rowOff>
        </xdr:to>
        <xdr:grpSp>
          <xdr:nvGrpSpPr>
            <xdr:cNvPr id="4" name="Group 403">
              <a:extLst>
                <a:ext uri="{FF2B5EF4-FFF2-40B4-BE49-F238E27FC236}">
                  <a16:creationId xmlns:a16="http://schemas.microsoft.com/office/drawing/2014/main" id="{780487C2-0481-4B57-8C4C-70F9898F5696}"/>
                </a:ext>
              </a:extLst>
            </xdr:cNvPr>
            <xdr:cNvGrpSpPr>
              <a:grpSpLocks/>
            </xdr:cNvGrpSpPr>
          </xdr:nvGrpSpPr>
          <xdr:grpSpPr bwMode="auto">
            <a:xfrm>
              <a:off x="0" y="609314"/>
              <a:ext cx="0" cy="0"/>
              <a:chOff x="0"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5" name="Group 403">
              <a:extLst>
                <a:ext uri="{FF2B5EF4-FFF2-40B4-BE49-F238E27FC236}">
                  <a16:creationId xmlns:a16="http://schemas.microsoft.com/office/drawing/2014/main" id="{391D892F-2457-4192-9E31-0BD9419E4320}"/>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6" name="Group 414">
              <a:extLst>
                <a:ext uri="{FF2B5EF4-FFF2-40B4-BE49-F238E27FC236}">
                  <a16:creationId xmlns:a16="http://schemas.microsoft.com/office/drawing/2014/main" id="{ED510C31-A7DA-4CED-8D35-01151EFBEE19}"/>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85439</xdr:rowOff>
        </xdr:from>
        <xdr:to>
          <xdr:col>0</xdr:col>
          <xdr:colOff>0</xdr:colOff>
          <xdr:row>5</xdr:row>
          <xdr:rowOff>85439</xdr:rowOff>
        </xdr:to>
        <xdr:grpSp>
          <xdr:nvGrpSpPr>
            <xdr:cNvPr id="7" name="Group 403">
              <a:extLst>
                <a:ext uri="{FF2B5EF4-FFF2-40B4-BE49-F238E27FC236}">
                  <a16:creationId xmlns:a16="http://schemas.microsoft.com/office/drawing/2014/main" id="{CAB03FA7-7005-4AB5-9737-7C6098161BC8}"/>
                </a:ext>
              </a:extLst>
            </xdr:cNvPr>
            <xdr:cNvGrpSpPr>
              <a:grpSpLocks/>
            </xdr:cNvGrpSpPr>
          </xdr:nvGrpSpPr>
          <xdr:grpSpPr bwMode="auto">
            <a:xfrm>
              <a:off x="0" y="1237964"/>
              <a:ext cx="0" cy="0"/>
              <a:chOff x="0"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8" name="Group 403">
              <a:extLst>
                <a:ext uri="{FF2B5EF4-FFF2-40B4-BE49-F238E27FC236}">
                  <a16:creationId xmlns:a16="http://schemas.microsoft.com/office/drawing/2014/main" id="{0BCFD506-9F5B-4C14-A38F-31D446ED10E4}"/>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9" name="Group 414">
              <a:extLst>
                <a:ext uri="{FF2B5EF4-FFF2-40B4-BE49-F238E27FC236}">
                  <a16:creationId xmlns:a16="http://schemas.microsoft.com/office/drawing/2014/main" id="{23157F49-FF45-46D6-AC5F-F58131FB8BF0}"/>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85439</xdr:rowOff>
        </xdr:from>
        <xdr:to>
          <xdr:col>0</xdr:col>
          <xdr:colOff>0</xdr:colOff>
          <xdr:row>4</xdr:row>
          <xdr:rowOff>85439</xdr:rowOff>
        </xdr:to>
        <xdr:grpSp>
          <xdr:nvGrpSpPr>
            <xdr:cNvPr id="10" name="Group 403">
              <a:extLst>
                <a:ext uri="{FF2B5EF4-FFF2-40B4-BE49-F238E27FC236}">
                  <a16:creationId xmlns:a16="http://schemas.microsoft.com/office/drawing/2014/main" id="{C79F8549-F52A-4365-98E7-8BB56F959022}"/>
                </a:ext>
              </a:extLst>
            </xdr:cNvPr>
            <xdr:cNvGrpSpPr>
              <a:grpSpLocks/>
            </xdr:cNvGrpSpPr>
          </xdr:nvGrpSpPr>
          <xdr:grpSpPr bwMode="auto">
            <a:xfrm>
              <a:off x="0" y="1028414"/>
              <a:ext cx="0" cy="0"/>
              <a:chOff x="0" y="1028414"/>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2" name="Group 403">
              <a:extLst>
                <a:ext uri="{FF2B5EF4-FFF2-40B4-BE49-F238E27FC236}">
                  <a16:creationId xmlns:a16="http://schemas.microsoft.com/office/drawing/2014/main" id="{CD8CD8C2-836F-47EB-9B87-601A553989AF}"/>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3" name="Group 403">
              <a:extLst>
                <a:ext uri="{FF2B5EF4-FFF2-40B4-BE49-F238E27FC236}">
                  <a16:creationId xmlns:a16="http://schemas.microsoft.com/office/drawing/2014/main" id="{C21E87AD-9A22-4807-9D80-88EAF9C3EF85}"/>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4" name="Group 414">
              <a:extLst>
                <a:ext uri="{FF2B5EF4-FFF2-40B4-BE49-F238E27FC236}">
                  <a16:creationId xmlns:a16="http://schemas.microsoft.com/office/drawing/2014/main" id="{DC3D0179-ABA2-4938-8C88-DB9C35A3638F}"/>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5" name="Group 403">
              <a:extLst>
                <a:ext uri="{FF2B5EF4-FFF2-40B4-BE49-F238E27FC236}">
                  <a16:creationId xmlns:a16="http://schemas.microsoft.com/office/drawing/2014/main" id="{0692139A-5D36-4116-B660-597963192600}"/>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2586E004-43E1-4002-B689-6A2FB65FF5A1}"/>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77BEB4CB-D980-4D6E-8E93-C5B422010247}"/>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8" name="Group 403">
              <a:extLst>
                <a:ext uri="{FF2B5EF4-FFF2-40B4-BE49-F238E27FC236}">
                  <a16:creationId xmlns:a16="http://schemas.microsoft.com/office/drawing/2014/main" id="{6C9EC3B0-F2AC-4DBD-98CC-8CD2F6C05C11}"/>
                </a:ext>
              </a:extLst>
            </xdr:cNvPr>
            <xdr:cNvGrpSpPr>
              <a:grpSpLocks/>
            </xdr:cNvGrpSpPr>
          </xdr:nvGrpSpPr>
          <xdr:grpSpPr bwMode="auto">
            <a:xfrm>
              <a:off x="4681" y="1028414"/>
              <a:ext cx="0" cy="0"/>
              <a:chOff x="4681" y="10284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9" name="Group 403">
              <a:extLst>
                <a:ext uri="{FF2B5EF4-FFF2-40B4-BE49-F238E27FC236}">
                  <a16:creationId xmlns:a16="http://schemas.microsoft.com/office/drawing/2014/main" id="{B24083A0-75FC-49B8-94E9-966B0F6D0D9F}"/>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a:extLst>
                <a:ext uri="{FF2B5EF4-FFF2-40B4-BE49-F238E27FC236}">
                  <a16:creationId xmlns:a16="http://schemas.microsoft.com/office/drawing/2014/main" id="{C29F7E4D-AF98-4C09-874A-320869308359}"/>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a:extLst>
                <a:ext uri="{FF2B5EF4-FFF2-40B4-BE49-F238E27FC236}">
                  <a16:creationId xmlns:a16="http://schemas.microsoft.com/office/drawing/2014/main" id="{BEE92B17-B297-4AAA-9B26-4B5F32C4BF8A}"/>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12" name="Group 403">
              <a:extLst>
                <a:ext uri="{FF2B5EF4-FFF2-40B4-BE49-F238E27FC236}">
                  <a16:creationId xmlns:a16="http://schemas.microsoft.com/office/drawing/2014/main" id="{CD2F926F-BF27-4586-BC0A-A1CA7D80A732}"/>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3" name="Group 403">
              <a:extLst>
                <a:ext uri="{FF2B5EF4-FFF2-40B4-BE49-F238E27FC236}">
                  <a16:creationId xmlns:a16="http://schemas.microsoft.com/office/drawing/2014/main" id="{531236BD-526E-4876-8B2D-40818F8AEE17}"/>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 name="Group 414">
              <a:extLst>
                <a:ext uri="{FF2B5EF4-FFF2-40B4-BE49-F238E27FC236}">
                  <a16:creationId xmlns:a16="http://schemas.microsoft.com/office/drawing/2014/main" id="{06EB0DB9-F5B2-43F6-A4EF-18AD257D896F}"/>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5" name="Group 403">
              <a:extLst>
                <a:ext uri="{FF2B5EF4-FFF2-40B4-BE49-F238E27FC236}">
                  <a16:creationId xmlns:a16="http://schemas.microsoft.com/office/drawing/2014/main" id="{9CFD3669-6A8A-43C3-B9DD-31446E9F0E0E}"/>
                </a:ext>
              </a:extLst>
            </xdr:cNvPr>
            <xdr:cNvGrpSpPr>
              <a:grpSpLocks/>
            </xdr:cNvGrpSpPr>
          </xdr:nvGrpSpPr>
          <xdr:grpSpPr bwMode="auto">
            <a:xfrm>
              <a:off x="4681" y="1028414"/>
              <a:ext cx="0" cy="0"/>
              <a:chOff x="4681" y="10284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16" name="Group 403">
              <a:extLst>
                <a:ext uri="{FF2B5EF4-FFF2-40B4-BE49-F238E27FC236}">
                  <a16:creationId xmlns:a16="http://schemas.microsoft.com/office/drawing/2014/main" id="{D3CF1DC4-A7BC-40DB-B192-450A80849963}"/>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7" name="Group 403">
              <a:extLst>
                <a:ext uri="{FF2B5EF4-FFF2-40B4-BE49-F238E27FC236}">
                  <a16:creationId xmlns:a16="http://schemas.microsoft.com/office/drawing/2014/main" id="{EE675BD2-C713-43AE-B7EB-2179FEA09BAA}"/>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8" name="Group 414">
              <a:extLst>
                <a:ext uri="{FF2B5EF4-FFF2-40B4-BE49-F238E27FC236}">
                  <a16:creationId xmlns:a16="http://schemas.microsoft.com/office/drawing/2014/main" id="{BEB39519-D3BB-45A6-9183-A03CCD2ECE91}"/>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19" name="Group 403">
              <a:extLst>
                <a:ext uri="{FF2B5EF4-FFF2-40B4-BE49-F238E27FC236}">
                  <a16:creationId xmlns:a16="http://schemas.microsoft.com/office/drawing/2014/main" id="{D5E451F9-7B00-4A4F-BDA1-6552F6764C58}"/>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20" name="Group 403">
              <a:extLst>
                <a:ext uri="{FF2B5EF4-FFF2-40B4-BE49-F238E27FC236}">
                  <a16:creationId xmlns:a16="http://schemas.microsoft.com/office/drawing/2014/main" id="{3467C462-A86E-4A52-B1A7-1AC8D89731A9}"/>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21" name="Group 414">
              <a:extLst>
                <a:ext uri="{FF2B5EF4-FFF2-40B4-BE49-F238E27FC236}">
                  <a16:creationId xmlns:a16="http://schemas.microsoft.com/office/drawing/2014/main" id="{89162356-2299-47C4-9A55-3792D724EBBB}"/>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22" name="Group 403">
              <a:extLst>
                <a:ext uri="{FF2B5EF4-FFF2-40B4-BE49-F238E27FC236}">
                  <a16:creationId xmlns:a16="http://schemas.microsoft.com/office/drawing/2014/main" id="{E3033CC2-3DD8-4710-B975-CF6615F89402}"/>
                </a:ext>
              </a:extLst>
            </xdr:cNvPr>
            <xdr:cNvGrpSpPr>
              <a:grpSpLocks/>
            </xdr:cNvGrpSpPr>
          </xdr:nvGrpSpPr>
          <xdr:grpSpPr bwMode="auto">
            <a:xfrm>
              <a:off x="4681" y="1028414"/>
              <a:ext cx="0" cy="0"/>
              <a:chOff x="4681" y="1028414"/>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pageSetUpPr fitToPage="1"/>
  </sheetPr>
  <dimension ref="A1:L69"/>
  <sheetViews>
    <sheetView tabSelected="1" topLeftCell="B36" zoomScaleNormal="100" zoomScaleSheetLayoutView="110" workbookViewId="0">
      <selection activeCell="E40" sqref="E40"/>
    </sheetView>
  </sheetViews>
  <sheetFormatPr baseColWidth="10" defaultRowHeight="15" x14ac:dyDescent="0.25"/>
  <cols>
    <col min="1" max="1" width="5.7109375" style="135" hidden="1" customWidth="1"/>
    <col min="2" max="2" width="11" style="35" customWidth="1"/>
    <col min="3" max="3" width="46.28515625" style="120" customWidth="1"/>
    <col min="4" max="4" width="42.28515625" style="36" customWidth="1"/>
    <col min="5" max="5" width="9.28515625" style="1" customWidth="1"/>
    <col min="6" max="6" width="15.85546875" style="2" customWidth="1"/>
    <col min="7" max="7" width="9" style="38" hidden="1" customWidth="1"/>
    <col min="8" max="8" width="9" style="39" hidden="1" customWidth="1"/>
    <col min="9" max="9" width="14.42578125" style="129" customWidth="1"/>
    <col min="10" max="12" width="34" style="113" customWidth="1"/>
    <col min="13" max="16384" width="11.42578125" style="1"/>
  </cols>
  <sheetData>
    <row r="1" spans="1:12" ht="24.75" customHeight="1" thickTop="1" thickBot="1" x14ac:dyDescent="0.4">
      <c r="A1" s="219"/>
      <c r="B1" s="494" t="str">
        <f>"AUTOBAREMACION PROYECTOS "&amp;LEFT(C8,8)</f>
        <v xml:space="preserve">AUTOBAREMACION PROYECTOS Linea 4 </v>
      </c>
      <c r="C1" s="494"/>
      <c r="D1" s="494"/>
      <c r="E1" s="226"/>
      <c r="F1" s="273"/>
      <c r="G1" s="227"/>
      <c r="H1" s="227"/>
      <c r="I1" s="227"/>
      <c r="J1" s="272" t="s">
        <v>900</v>
      </c>
      <c r="K1" s="223"/>
      <c r="L1" s="43"/>
    </row>
    <row r="2" spans="1:12" ht="16.5" thickTop="1" thickBot="1" x14ac:dyDescent="0.3">
      <c r="A2" s="220"/>
      <c r="B2" s="224" t="s">
        <v>4</v>
      </c>
      <c r="C2" s="500"/>
      <c r="D2" s="501"/>
      <c r="E2" s="501"/>
      <c r="F2" s="501"/>
      <c r="G2" s="501"/>
      <c r="H2" s="501"/>
      <c r="I2" s="502"/>
      <c r="J2" s="225" t="str">
        <f>IF(LEN(C2)&gt;Listas!A59,Listas!B59,IF(LEN(C2)&lt;Listas!A58,Listas!B58,""))</f>
        <v>Texto  muy breve</v>
      </c>
      <c r="K2" s="45"/>
      <c r="L2" s="46"/>
    </row>
    <row r="3" spans="1:12" ht="16.5" thickTop="1" thickBot="1" x14ac:dyDescent="0.3">
      <c r="A3" s="220"/>
      <c r="B3" s="44" t="s">
        <v>3</v>
      </c>
      <c r="C3" s="497"/>
      <c r="D3" s="498"/>
      <c r="E3" s="44" t="s">
        <v>611</v>
      </c>
      <c r="F3" s="497"/>
      <c r="G3" s="499"/>
      <c r="H3" s="499"/>
      <c r="I3" s="498"/>
      <c r="J3" s="45" t="str">
        <f>IF(LEN(C3)&gt;Listas!A59,Listas!B59,IF(LEN(C3)&lt;Listas!A58,Listas!B58,""))</f>
        <v>Texto  muy breve</v>
      </c>
      <c r="K3" s="45"/>
      <c r="L3" s="46"/>
    </row>
    <row r="4" spans="1:12" ht="16.5" thickTop="1" thickBot="1" x14ac:dyDescent="0.3">
      <c r="A4" s="220"/>
      <c r="B4" s="44" t="s">
        <v>14</v>
      </c>
      <c r="C4" s="497"/>
      <c r="D4" s="498"/>
      <c r="E4" s="495" t="str">
        <f>IF(G4="",Listas!A36,"")</f>
        <v>Municipio no seleccionado</v>
      </c>
      <c r="F4" s="496"/>
      <c r="G4" s="47" t="str">
        <f>IFERROR(LOOKUP(C4,Listas!A11:A21,Listas!B11:B21),"")</f>
        <v/>
      </c>
      <c r="H4" s="210" t="s">
        <v>778</v>
      </c>
      <c r="I4" s="127" t="str">
        <f>IFERROR(LOOKUP(G4,Listas!B11:B21,Listas!C11:C21),"")</f>
        <v/>
      </c>
      <c r="J4" s="45"/>
      <c r="K4" s="45"/>
      <c r="L4" s="46"/>
    </row>
    <row r="5" spans="1:12" ht="16.5" thickTop="1" thickBot="1" x14ac:dyDescent="0.3">
      <c r="A5" s="220"/>
      <c r="B5" s="44" t="s">
        <v>45</v>
      </c>
      <c r="C5" s="58">
        <v>44124</v>
      </c>
      <c r="D5" s="503" t="str">
        <f>IF(C5&lt;Listas!A61,Listas!B61,IF(C5&gt;Listas!A62,Listas!B61,""))</f>
        <v/>
      </c>
      <c r="E5" s="504"/>
      <c r="F5" s="49"/>
      <c r="G5" s="47"/>
      <c r="H5" s="508"/>
      <c r="I5" s="509"/>
      <c r="J5" s="186" t="str">
        <f>IF($H$27=0,Listas!$A$29,"")</f>
        <v>No contribuye a la lucha contra el cambio climático</v>
      </c>
      <c r="K5" s="50"/>
      <c r="L5" s="50"/>
    </row>
    <row r="6" spans="1:12" ht="16.5" thickTop="1" thickBot="1" x14ac:dyDescent="0.3">
      <c r="A6" s="220"/>
      <c r="B6" s="44" t="s">
        <v>244</v>
      </c>
      <c r="C6" s="182"/>
      <c r="D6" s="51"/>
      <c r="E6" s="52"/>
      <c r="F6" s="49"/>
      <c r="G6" s="47"/>
      <c r="H6" s="508"/>
      <c r="I6" s="509"/>
      <c r="J6" s="186" t="str">
        <f>IF($H$34=0,Listas!$A$30,"")</f>
        <v>No fomenta la igualdad H/M</v>
      </c>
      <c r="K6" s="50"/>
      <c r="L6" s="50"/>
    </row>
    <row r="7" spans="1:12" ht="16.5" thickTop="1" thickBot="1" x14ac:dyDescent="0.3">
      <c r="A7" s="220"/>
      <c r="B7" s="44" t="s">
        <v>242</v>
      </c>
      <c r="C7" s="121" t="s">
        <v>30</v>
      </c>
      <c r="D7" s="505" t="str">
        <f>IF(IFERROR(LOOKUP(C8,Listas!A52:A56,Listas!F52:F56),Listas!A38)&lt;&gt;C7,Listas!A39,"")</f>
        <v>El tipo de promotor no esta incluido en esta linea de ayuda</v>
      </c>
      <c r="E7" s="506"/>
      <c r="F7" s="507"/>
      <c r="G7" s="47"/>
      <c r="H7" s="211"/>
      <c r="I7" s="138"/>
      <c r="J7" s="186" t="str">
        <f>IF($H$40=0,Listas!$A$31,"")</f>
        <v>No fomenta la participacion juvenil</v>
      </c>
      <c r="K7" s="50"/>
      <c r="L7" s="50"/>
    </row>
    <row r="8" spans="1:12" ht="16.5" customHeight="1" thickTop="1" thickBot="1" x14ac:dyDescent="0.3">
      <c r="A8" s="220"/>
      <c r="B8" s="44" t="s">
        <v>223</v>
      </c>
      <c r="C8" s="510" t="s">
        <v>901</v>
      </c>
      <c r="D8" s="511"/>
      <c r="E8" s="511"/>
      <c r="F8" s="512"/>
      <c r="G8" s="47"/>
      <c r="H8" s="211"/>
      <c r="I8" s="138"/>
      <c r="J8" s="186" t="str">
        <f>IF($H$55=0,Listas!$A$32,"")</f>
        <v>No hay innovación</v>
      </c>
      <c r="K8" s="53"/>
      <c r="L8" s="53"/>
    </row>
    <row r="9" spans="1:12" ht="16.5" thickTop="1" thickBot="1" x14ac:dyDescent="0.3">
      <c r="A9" s="220"/>
      <c r="B9" s="44" t="s">
        <v>46</v>
      </c>
      <c r="C9" s="130" t="s">
        <v>2</v>
      </c>
      <c r="D9" s="187" t="str">
        <f>IFERROR(LOOKUP(C9,Listas!A8:A9,Listas!B8:B9),Listas!A37)</f>
        <v/>
      </c>
      <c r="E9" s="213"/>
      <c r="F9" s="217" t="s">
        <v>670</v>
      </c>
      <c r="G9" s="215">
        <f>IF(C9=Listas!A8,1,2)</f>
        <v>2</v>
      </c>
      <c r="H9" s="211"/>
      <c r="I9" s="138"/>
      <c r="J9" s="186" t="str">
        <f>IF($H$64=0,Listas!$A$33,"")</f>
        <v>No indica necesidades</v>
      </c>
      <c r="K9" s="56"/>
      <c r="L9" s="56"/>
    </row>
    <row r="10" spans="1:12" ht="16.5" customHeight="1" thickTop="1" thickBot="1" x14ac:dyDescent="0.3">
      <c r="A10" s="220"/>
      <c r="B10" s="44" t="s">
        <v>224</v>
      </c>
      <c r="C10" s="119" t="s">
        <v>49</v>
      </c>
      <c r="D10" s="187" t="str">
        <f>IFERROR(LOOKUP(C10,Listas!A2:A3,Listas!B2:B3),Listas!A37)</f>
        <v/>
      </c>
      <c r="E10" s="214"/>
      <c r="F10" s="218" t="s">
        <v>49</v>
      </c>
      <c r="G10" s="215">
        <f>IF(C10=Listas!A3,1,2)</f>
        <v>2</v>
      </c>
      <c r="H10" s="211"/>
      <c r="I10" s="128"/>
      <c r="J10" s="91" t="str">
        <f>IF(F10=Listas!$A$2,"",IF(F10=Listas!$A$3,"",Listas!$A$47))</f>
        <v/>
      </c>
      <c r="K10" s="116"/>
      <c r="L10" s="57"/>
    </row>
    <row r="11" spans="1:12" ht="21" customHeight="1" thickTop="1" thickBot="1" x14ac:dyDescent="0.3">
      <c r="A11" s="220"/>
      <c r="B11" s="44" t="s">
        <v>47</v>
      </c>
      <c r="C11" s="271">
        <f>Presupuesto!L9</f>
        <v>0</v>
      </c>
      <c r="D11" s="54" t="str">
        <f>IF(C11&lt;Listas!A64,Listas!B64,IF(C11&gt;Listas!A65,Listas!B65,""))</f>
        <v/>
      </c>
      <c r="E11" s="55"/>
      <c r="F11" s="216"/>
      <c r="G11" s="47"/>
      <c r="H11" s="212" t="s">
        <v>52</v>
      </c>
      <c r="I11" s="134">
        <f>I14+I18+I22+I27+I34+I40+I46+I51+I55+I64</f>
        <v>0</v>
      </c>
      <c r="J11" s="116"/>
      <c r="K11" s="116"/>
      <c r="L11" s="50"/>
    </row>
    <row r="12" spans="1:12" s="111" customFormat="1" ht="9" customHeight="1" thickTop="1" thickBot="1" x14ac:dyDescent="0.3">
      <c r="A12" s="221" t="s">
        <v>228</v>
      </c>
      <c r="B12" s="241"/>
      <c r="C12" s="241"/>
      <c r="D12" s="241"/>
      <c r="E12" s="241"/>
      <c r="F12" s="241"/>
      <c r="G12" s="241"/>
      <c r="H12" s="241"/>
      <c r="I12" s="241"/>
      <c r="J12" s="241"/>
      <c r="K12" s="241"/>
      <c r="L12" s="241"/>
    </row>
    <row r="13" spans="1:12" s="112" customFormat="1" ht="36.75" thickBot="1" x14ac:dyDescent="0.25">
      <c r="A13" s="221" t="s">
        <v>55</v>
      </c>
      <c r="B13" s="447" t="s">
        <v>32</v>
      </c>
      <c r="C13" s="448" t="s">
        <v>33</v>
      </c>
      <c r="D13" s="449" t="s">
        <v>34</v>
      </c>
      <c r="E13" s="450" t="s">
        <v>35</v>
      </c>
      <c r="F13" s="448" t="s">
        <v>794</v>
      </c>
      <c r="G13" s="449" t="s">
        <v>58</v>
      </c>
      <c r="H13" s="450" t="s">
        <v>56</v>
      </c>
      <c r="I13" s="451" t="s">
        <v>51</v>
      </c>
      <c r="J13" s="452" t="s">
        <v>499</v>
      </c>
      <c r="K13" s="453" t="s">
        <v>299</v>
      </c>
      <c r="L13" s="454" t="s">
        <v>300</v>
      </c>
    </row>
    <row r="14" spans="1:12" ht="60.75" thickBot="1" x14ac:dyDescent="0.3">
      <c r="A14" s="222" t="s">
        <v>55</v>
      </c>
      <c r="B14" s="455" t="s">
        <v>335</v>
      </c>
      <c r="C14" s="457" t="s">
        <v>345</v>
      </c>
      <c r="D14" s="459" t="s">
        <v>798</v>
      </c>
      <c r="E14" s="206">
        <v>7</v>
      </c>
      <c r="F14" s="64" t="s">
        <v>334</v>
      </c>
      <c r="G14" s="65"/>
      <c r="H14" s="139"/>
      <c r="I14" s="131">
        <f>SUM(I15:I17)</f>
        <v>0</v>
      </c>
      <c r="J14" s="170" t="s">
        <v>779</v>
      </c>
      <c r="K14" s="407" t="s">
        <v>346</v>
      </c>
      <c r="L14" s="408"/>
    </row>
    <row r="15" spans="1:12" ht="15.75" thickBot="1" x14ac:dyDescent="0.3">
      <c r="A15" s="222" t="s">
        <v>56</v>
      </c>
      <c r="B15" s="456" t="s">
        <v>336</v>
      </c>
      <c r="C15" s="458" t="s">
        <v>433</v>
      </c>
      <c r="D15" s="460" t="s">
        <v>780</v>
      </c>
      <c r="E15" s="207">
        <v>7</v>
      </c>
      <c r="F15" s="67" t="s">
        <v>37</v>
      </c>
      <c r="G15" s="70">
        <f>E15</f>
        <v>7</v>
      </c>
      <c r="H15" s="123" t="str">
        <f>IF(SUM(I16:I$17)=0,IF(J15&lt;&gt;"","Si","No"),"No")</f>
        <v>No</v>
      </c>
      <c r="I15" s="132">
        <f>IF(SUM(I16:I$17)=0,IF(H15=Listas!$A$3,E15,0),0)</f>
        <v>0</v>
      </c>
      <c r="J15" s="172"/>
      <c r="K15" s="409"/>
      <c r="L15" s="410"/>
    </row>
    <row r="16" spans="1:12" ht="60.75" thickBot="1" x14ac:dyDescent="0.3">
      <c r="A16" s="222" t="s">
        <v>56</v>
      </c>
      <c r="B16" s="173" t="s">
        <v>337</v>
      </c>
      <c r="C16" s="118" t="s">
        <v>781</v>
      </c>
      <c r="D16" s="68" t="s">
        <v>782</v>
      </c>
      <c r="E16" s="208">
        <v>7</v>
      </c>
      <c r="F16" s="69" t="s">
        <v>37</v>
      </c>
      <c r="G16" s="71">
        <f t="shared" ref="G16:G17" si="0">E16</f>
        <v>7</v>
      </c>
      <c r="H16" s="124" t="str">
        <f>IF(SUM(I17:I$17)=0,IF(J16&lt;&gt;"","Si","No"),"No")</f>
        <v>No</v>
      </c>
      <c r="I16" s="133">
        <f>IF(SUM(I17)=0,IF(H16=Listas!$A$3,E16,0),0)</f>
        <v>0</v>
      </c>
      <c r="J16" s="172"/>
      <c r="K16" s="411"/>
      <c r="L16" s="412"/>
    </row>
    <row r="17" spans="1:12" ht="36.75" thickBot="1" x14ac:dyDescent="0.3">
      <c r="A17" s="222" t="s">
        <v>56</v>
      </c>
      <c r="B17" s="171" t="s">
        <v>338</v>
      </c>
      <c r="C17" s="117" t="s">
        <v>434</v>
      </c>
      <c r="D17" s="66" t="s">
        <v>783</v>
      </c>
      <c r="E17" s="207">
        <v>3</v>
      </c>
      <c r="F17" s="67" t="s">
        <v>37</v>
      </c>
      <c r="G17" s="70">
        <f t="shared" si="0"/>
        <v>3</v>
      </c>
      <c r="H17" s="123" t="str">
        <f t="shared" ref="H17:H21" si="1">IF(J17&lt;&gt;"","Si","No")</f>
        <v>No</v>
      </c>
      <c r="I17" s="132">
        <f>IF(H17=Listas!$A$3,E17,0)</f>
        <v>0</v>
      </c>
      <c r="J17" s="172"/>
      <c r="K17" s="409"/>
      <c r="L17" s="410"/>
    </row>
    <row r="18" spans="1:12" ht="113.25" thickBot="1" x14ac:dyDescent="0.3">
      <c r="A18" s="222" t="s">
        <v>55</v>
      </c>
      <c r="B18" s="455" t="s">
        <v>330</v>
      </c>
      <c r="C18" s="457" t="s">
        <v>333</v>
      </c>
      <c r="D18" s="459" t="s">
        <v>799</v>
      </c>
      <c r="E18" s="206">
        <v>10</v>
      </c>
      <c r="F18" s="64" t="s">
        <v>334</v>
      </c>
      <c r="G18" s="65"/>
      <c r="H18" s="139"/>
      <c r="I18" s="131">
        <f>SUM(I19:I21)</f>
        <v>0</v>
      </c>
      <c r="J18" s="170" t="s">
        <v>779</v>
      </c>
      <c r="K18" s="407" t="s">
        <v>859</v>
      </c>
      <c r="L18" s="408" t="s">
        <v>860</v>
      </c>
    </row>
    <row r="19" spans="1:12" ht="30.75" customHeight="1" thickBot="1" x14ac:dyDescent="0.3">
      <c r="A19" s="222" t="s">
        <v>56</v>
      </c>
      <c r="B19" s="456" t="s">
        <v>331</v>
      </c>
      <c r="C19" s="458" t="s">
        <v>800</v>
      </c>
      <c r="D19" s="461" t="s">
        <v>801</v>
      </c>
      <c r="E19" s="207">
        <v>10</v>
      </c>
      <c r="F19" s="67" t="s">
        <v>37</v>
      </c>
      <c r="G19" s="70">
        <f t="shared" ref="G19:G21" si="2">E19</f>
        <v>10</v>
      </c>
      <c r="H19" s="123" t="str">
        <f>IF(SUM(I20:I$21)=0,IF(J19&lt;&gt;"","Si","No"),"No")</f>
        <v>No</v>
      </c>
      <c r="I19" s="132">
        <f>IF(SUM(I20:I$26)=0,IF(H19=Listas!$A$3,E19,0),0)</f>
        <v>0</v>
      </c>
      <c r="J19" s="172"/>
      <c r="K19" s="409"/>
      <c r="L19" s="410"/>
    </row>
    <row r="20" spans="1:12" ht="30.75" customHeight="1" thickBot="1" x14ac:dyDescent="0.3">
      <c r="A20" s="222" t="s">
        <v>56</v>
      </c>
      <c r="B20" s="173" t="s">
        <v>332</v>
      </c>
      <c r="C20" s="118" t="s">
        <v>435</v>
      </c>
      <c r="D20" s="462" t="s">
        <v>802</v>
      </c>
      <c r="E20" s="208">
        <v>7</v>
      </c>
      <c r="F20" s="69" t="s">
        <v>37</v>
      </c>
      <c r="G20" s="71">
        <f t="shared" si="2"/>
        <v>7</v>
      </c>
      <c r="H20" s="124" t="str">
        <f>IF(SUM(I21:I$21)=0,IF(J20&lt;&gt;"","Si","No"),"No")</f>
        <v>No</v>
      </c>
      <c r="I20" s="133">
        <f>IF(I21+I22=0,IF(H20=Listas!$A$3,E20,0),0)</f>
        <v>0</v>
      </c>
      <c r="J20" s="172"/>
      <c r="K20" s="411"/>
      <c r="L20" s="412"/>
    </row>
    <row r="21" spans="1:12" ht="30.75" thickBot="1" x14ac:dyDescent="0.3">
      <c r="A21" s="222" t="s">
        <v>56</v>
      </c>
      <c r="B21" s="171" t="s">
        <v>803</v>
      </c>
      <c r="C21" s="117" t="s">
        <v>436</v>
      </c>
      <c r="D21" s="66" t="s">
        <v>804</v>
      </c>
      <c r="E21" s="207">
        <v>5</v>
      </c>
      <c r="F21" s="67" t="s">
        <v>37</v>
      </c>
      <c r="G21" s="70">
        <f t="shared" si="2"/>
        <v>5</v>
      </c>
      <c r="H21" s="123" t="str">
        <f t="shared" si="1"/>
        <v>No</v>
      </c>
      <c r="I21" s="132">
        <f>IF(H21=Listas!$A$3,E21,0)</f>
        <v>0</v>
      </c>
      <c r="J21" s="172"/>
      <c r="K21" s="409"/>
      <c r="L21" s="410"/>
    </row>
    <row r="22" spans="1:12" ht="36.75" thickBot="1" x14ac:dyDescent="0.3">
      <c r="A22" s="222" t="s">
        <v>55</v>
      </c>
      <c r="B22" s="455" t="s">
        <v>339</v>
      </c>
      <c r="C22" s="457" t="s">
        <v>36</v>
      </c>
      <c r="D22" s="459" t="s">
        <v>805</v>
      </c>
      <c r="E22" s="206">
        <v>7</v>
      </c>
      <c r="F22" s="64" t="s">
        <v>334</v>
      </c>
      <c r="G22" s="65"/>
      <c r="H22" s="139"/>
      <c r="I22" s="131">
        <f>SUM(I23:I26)</f>
        <v>0</v>
      </c>
      <c r="J22" s="170" t="s">
        <v>779</v>
      </c>
      <c r="K22" s="407" t="s">
        <v>862</v>
      </c>
      <c r="L22" s="408" t="s">
        <v>861</v>
      </c>
    </row>
    <row r="23" spans="1:12" ht="48.75" thickBot="1" x14ac:dyDescent="0.3">
      <c r="A23" s="222" t="s">
        <v>56</v>
      </c>
      <c r="B23" s="456" t="s">
        <v>340</v>
      </c>
      <c r="C23" s="458" t="s">
        <v>437</v>
      </c>
      <c r="D23" s="460" t="s">
        <v>806</v>
      </c>
      <c r="E23" s="207">
        <v>3</v>
      </c>
      <c r="F23" s="67" t="s">
        <v>37</v>
      </c>
      <c r="G23" s="70">
        <v>3</v>
      </c>
      <c r="H23" s="125" t="str">
        <f>IF(SUM(I24:I26)=0,IF($I$4=1,"Si","No"),"No")</f>
        <v>No</v>
      </c>
      <c r="I23" s="132">
        <f>IF(SUM(I24:I$26)=0,IF(H23=Listas!$A$3,E23,0),0)</f>
        <v>0</v>
      </c>
      <c r="J23" s="174"/>
      <c r="K23" s="409"/>
      <c r="L23" s="410"/>
    </row>
    <row r="24" spans="1:12" ht="30.75" customHeight="1" thickBot="1" x14ac:dyDescent="0.3">
      <c r="A24" s="222" t="s">
        <v>56</v>
      </c>
      <c r="B24" s="173" t="s">
        <v>341</v>
      </c>
      <c r="C24" s="118" t="s">
        <v>438</v>
      </c>
      <c r="D24" s="68" t="s">
        <v>807</v>
      </c>
      <c r="E24" s="208">
        <v>5</v>
      </c>
      <c r="F24" s="69" t="s">
        <v>37</v>
      </c>
      <c r="G24" s="71">
        <v>5</v>
      </c>
      <c r="H24" s="126" t="str">
        <f>IF(SUM(I25:I26)=0,IF($I$4=2,"Si","No"),"No")</f>
        <v>No</v>
      </c>
      <c r="I24" s="133">
        <f>IF(SUM(I25:I$26)=0,IF(H24=Listas!$A$3,E24,0),0)</f>
        <v>0</v>
      </c>
      <c r="J24" s="175"/>
      <c r="K24" s="411"/>
      <c r="L24" s="412"/>
    </row>
    <row r="25" spans="1:12" ht="60.75" thickBot="1" x14ac:dyDescent="0.3">
      <c r="A25" s="222" t="s">
        <v>56</v>
      </c>
      <c r="B25" s="171" t="s">
        <v>342</v>
      </c>
      <c r="C25" s="117" t="s">
        <v>439</v>
      </c>
      <c r="D25" s="66" t="s">
        <v>808</v>
      </c>
      <c r="E25" s="207">
        <v>7</v>
      </c>
      <c r="F25" s="67" t="s">
        <v>37</v>
      </c>
      <c r="G25" s="70">
        <v>7</v>
      </c>
      <c r="H25" s="125" t="str">
        <f>IF(SUM(I26)=0,IF($I$4=3,"Si","No"),"No")</f>
        <v>No</v>
      </c>
      <c r="I25" s="132">
        <f>IF(SUM(I26:I$26)=0,IF(H25=Listas!$A$3,E25,0),0)</f>
        <v>0</v>
      </c>
      <c r="J25" s="174"/>
      <c r="K25" s="409"/>
      <c r="L25" s="410"/>
    </row>
    <row r="26" spans="1:12" ht="94.5" customHeight="1" thickBot="1" x14ac:dyDescent="0.3">
      <c r="A26" s="222" t="s">
        <v>56</v>
      </c>
      <c r="B26" s="173" t="s">
        <v>343</v>
      </c>
      <c r="C26" s="118" t="s">
        <v>440</v>
      </c>
      <c r="D26" s="68" t="s">
        <v>809</v>
      </c>
      <c r="E26" s="208">
        <v>7</v>
      </c>
      <c r="F26" s="69" t="s">
        <v>37</v>
      </c>
      <c r="G26" s="71">
        <v>7</v>
      </c>
      <c r="H26" s="124" t="str">
        <f t="shared" ref="H26:H30" si="3">IF(J26&lt;&gt;"","Si","No")</f>
        <v>No</v>
      </c>
      <c r="I26" s="133">
        <f>IF(H26=Listas!$A$3,E26,0)</f>
        <v>0</v>
      </c>
      <c r="J26" s="172"/>
      <c r="K26" s="411"/>
      <c r="L26" s="412"/>
    </row>
    <row r="27" spans="1:12" ht="48" thickBot="1" x14ac:dyDescent="0.3">
      <c r="A27" s="222" t="s">
        <v>55</v>
      </c>
      <c r="B27" s="455" t="s">
        <v>344</v>
      </c>
      <c r="C27" s="457" t="s">
        <v>441</v>
      </c>
      <c r="D27" s="459" t="s">
        <v>810</v>
      </c>
      <c r="E27" s="206">
        <v>12</v>
      </c>
      <c r="F27" s="64" t="s">
        <v>334</v>
      </c>
      <c r="G27" s="65"/>
      <c r="H27" s="139">
        <f>COUNTIF(H28:H33,Listas!A3)</f>
        <v>0</v>
      </c>
      <c r="I27" s="131">
        <f>IF(SUM(I28:I33)&gt;E27,E27,SUM(I28:I33))</f>
        <v>0</v>
      </c>
      <c r="J27" s="170" t="s">
        <v>779</v>
      </c>
      <c r="K27" s="407" t="s">
        <v>862</v>
      </c>
      <c r="L27" s="408" t="s">
        <v>863</v>
      </c>
    </row>
    <row r="28" spans="1:12" ht="75.75" thickBot="1" x14ac:dyDescent="0.3">
      <c r="A28" s="222" t="s">
        <v>56</v>
      </c>
      <c r="B28" s="456" t="s">
        <v>324</v>
      </c>
      <c r="C28" s="458" t="s">
        <v>442</v>
      </c>
      <c r="D28" s="460" t="s">
        <v>811</v>
      </c>
      <c r="E28" s="207">
        <v>8</v>
      </c>
      <c r="F28" s="67" t="s">
        <v>841</v>
      </c>
      <c r="G28" s="70">
        <f t="shared" ref="G28:G33" si="4">E28</f>
        <v>8</v>
      </c>
      <c r="H28" s="123" t="str">
        <f t="shared" si="3"/>
        <v>No</v>
      </c>
      <c r="I28" s="132">
        <f>IF(H28=Listas!$A$3,E28,0)</f>
        <v>0</v>
      </c>
      <c r="J28" s="172"/>
      <c r="K28" s="409"/>
      <c r="L28" s="410" t="s">
        <v>897</v>
      </c>
    </row>
    <row r="29" spans="1:12" ht="75.75" thickBot="1" x14ac:dyDescent="0.3">
      <c r="A29" s="222" t="s">
        <v>56</v>
      </c>
      <c r="B29" s="173" t="s">
        <v>325</v>
      </c>
      <c r="C29" s="118" t="s">
        <v>443</v>
      </c>
      <c r="D29" s="68" t="s">
        <v>812</v>
      </c>
      <c r="E29" s="208">
        <v>4</v>
      </c>
      <c r="F29" s="69" t="s">
        <v>841</v>
      </c>
      <c r="G29" s="71">
        <f t="shared" si="4"/>
        <v>4</v>
      </c>
      <c r="H29" s="124" t="str">
        <f t="shared" si="3"/>
        <v>No</v>
      </c>
      <c r="I29" s="133">
        <f>IF(H29=Listas!$A$3,E29,0)</f>
        <v>0</v>
      </c>
      <c r="J29" s="172"/>
      <c r="K29" s="411" t="s">
        <v>896</v>
      </c>
      <c r="L29" s="412"/>
    </row>
    <row r="30" spans="1:12" ht="60.75" thickBot="1" x14ac:dyDescent="0.3">
      <c r="A30" s="222" t="s">
        <v>56</v>
      </c>
      <c r="B30" s="171" t="s">
        <v>326</v>
      </c>
      <c r="C30" s="117" t="s">
        <v>813</v>
      </c>
      <c r="D30" s="66" t="s">
        <v>814</v>
      </c>
      <c r="E30" s="207">
        <v>8</v>
      </c>
      <c r="F30" s="67" t="s">
        <v>841</v>
      </c>
      <c r="G30" s="70">
        <f t="shared" si="4"/>
        <v>8</v>
      </c>
      <c r="H30" s="123" t="str">
        <f t="shared" si="3"/>
        <v>No</v>
      </c>
      <c r="I30" s="132">
        <f>IF(H30=Listas!$A$3,E30,0)</f>
        <v>0</v>
      </c>
      <c r="J30" s="172"/>
      <c r="K30" s="409"/>
      <c r="L30" s="410" t="s">
        <v>896</v>
      </c>
    </row>
    <row r="31" spans="1:12" ht="48.75" customHeight="1" thickBot="1" x14ac:dyDescent="0.3">
      <c r="A31" s="222" t="s">
        <v>56</v>
      </c>
      <c r="B31" s="173" t="s">
        <v>327</v>
      </c>
      <c r="C31" s="118" t="s">
        <v>815</v>
      </c>
      <c r="D31" s="68" t="s">
        <v>818</v>
      </c>
      <c r="E31" s="208">
        <v>4</v>
      </c>
      <c r="F31" s="69" t="s">
        <v>841</v>
      </c>
      <c r="G31" s="71">
        <f t="shared" si="4"/>
        <v>4</v>
      </c>
      <c r="H31" s="124" t="str">
        <f t="shared" ref="H31:H33" si="5">IF(J31&lt;&gt;"","Si","No")</f>
        <v>No</v>
      </c>
      <c r="I31" s="133">
        <f>IF(H31=Listas!$A$3,E31,0)</f>
        <v>0</v>
      </c>
      <c r="J31" s="172"/>
      <c r="K31" s="411" t="s">
        <v>895</v>
      </c>
      <c r="L31" s="412"/>
    </row>
    <row r="32" spans="1:12" ht="48.75" thickBot="1" x14ac:dyDescent="0.3">
      <c r="A32" s="222" t="s">
        <v>56</v>
      </c>
      <c r="B32" s="171" t="s">
        <v>328</v>
      </c>
      <c r="C32" s="117" t="s">
        <v>431</v>
      </c>
      <c r="D32" s="66" t="s">
        <v>864</v>
      </c>
      <c r="E32" s="207">
        <v>4</v>
      </c>
      <c r="F32" s="67" t="s">
        <v>841</v>
      </c>
      <c r="G32" s="70">
        <f t="shared" si="4"/>
        <v>4</v>
      </c>
      <c r="H32" s="123" t="str">
        <f t="shared" si="5"/>
        <v>No</v>
      </c>
      <c r="I32" s="132">
        <f>IF(H32=Listas!$A$3,E32,0)</f>
        <v>0</v>
      </c>
      <c r="J32" s="172"/>
      <c r="K32" s="409" t="s">
        <v>894</v>
      </c>
      <c r="L32" s="410" t="s">
        <v>894</v>
      </c>
    </row>
    <row r="33" spans="1:12" ht="60.75" thickBot="1" x14ac:dyDescent="0.3">
      <c r="A33" s="222" t="s">
        <v>56</v>
      </c>
      <c r="B33" s="173" t="s">
        <v>329</v>
      </c>
      <c r="C33" s="118" t="s">
        <v>816</v>
      </c>
      <c r="D33" s="68" t="s">
        <v>817</v>
      </c>
      <c r="E33" s="208">
        <v>4</v>
      </c>
      <c r="F33" s="69" t="s">
        <v>841</v>
      </c>
      <c r="G33" s="71">
        <f t="shared" si="4"/>
        <v>4</v>
      </c>
      <c r="H33" s="124" t="str">
        <f t="shared" si="5"/>
        <v>No</v>
      </c>
      <c r="I33" s="133">
        <f>IF(H33=Listas!$A$3,E33,0)</f>
        <v>0</v>
      </c>
      <c r="J33" s="172"/>
      <c r="K33" s="411" t="s">
        <v>893</v>
      </c>
      <c r="L33" s="412" t="s">
        <v>893</v>
      </c>
    </row>
    <row r="34" spans="1:12" ht="60.75" thickBot="1" x14ac:dyDescent="0.3">
      <c r="A34" s="222" t="s">
        <v>55</v>
      </c>
      <c r="B34" s="455" t="s">
        <v>319</v>
      </c>
      <c r="C34" s="457" t="s">
        <v>444</v>
      </c>
      <c r="D34" s="459" t="s">
        <v>819</v>
      </c>
      <c r="E34" s="206">
        <v>12</v>
      </c>
      <c r="F34" s="64" t="s">
        <v>334</v>
      </c>
      <c r="G34" s="65"/>
      <c r="H34" s="139">
        <f>COUNTIF(H35:H39,Listas!$A$3)</f>
        <v>0</v>
      </c>
      <c r="I34" s="131">
        <f>IF(SUM(I35:I39)&gt;E34,E34,SUM(I35:I39))</f>
        <v>0</v>
      </c>
      <c r="J34" s="170" t="s">
        <v>779</v>
      </c>
      <c r="K34" s="407" t="s">
        <v>865</v>
      </c>
      <c r="L34" s="408" t="s">
        <v>866</v>
      </c>
    </row>
    <row r="35" spans="1:12" ht="84.75" thickBot="1" x14ac:dyDescent="0.3">
      <c r="A35" s="222" t="s">
        <v>56</v>
      </c>
      <c r="B35" s="456" t="s">
        <v>320</v>
      </c>
      <c r="C35" s="458" t="s">
        <v>820</v>
      </c>
      <c r="D35" s="460" t="s">
        <v>821</v>
      </c>
      <c r="E35" s="207">
        <v>8</v>
      </c>
      <c r="F35" s="67" t="s">
        <v>841</v>
      </c>
      <c r="G35" s="70">
        <f t="shared" ref="G35:G39" si="6">E35</f>
        <v>8</v>
      </c>
      <c r="H35" s="123" t="str">
        <f>IF(I36=0,IF(J35&lt;&gt;"","Si","No"),"No")</f>
        <v>No</v>
      </c>
      <c r="I35" s="132">
        <f>IF(I36=0,IF(H35=Listas!$A$3,E35,0),0)</f>
        <v>0</v>
      </c>
      <c r="J35" s="172"/>
      <c r="K35" s="409" t="s">
        <v>884</v>
      </c>
      <c r="L35" s="410" t="s">
        <v>884</v>
      </c>
    </row>
    <row r="36" spans="1:12" ht="96.75" thickBot="1" x14ac:dyDescent="0.3">
      <c r="A36" s="222" t="s">
        <v>56</v>
      </c>
      <c r="B36" s="173" t="s">
        <v>321</v>
      </c>
      <c r="C36" s="118" t="s">
        <v>822</v>
      </c>
      <c r="D36" s="68" t="s">
        <v>823</v>
      </c>
      <c r="E36" s="208">
        <v>4</v>
      </c>
      <c r="F36" s="69" t="s">
        <v>841</v>
      </c>
      <c r="G36" s="71">
        <f t="shared" si="6"/>
        <v>4</v>
      </c>
      <c r="H36" s="124" t="str">
        <f>IF(J36&lt;&gt;"","Si","No")</f>
        <v>No</v>
      </c>
      <c r="I36" s="133">
        <f>IF(H36=Listas!$A$3,E36,0)</f>
        <v>0</v>
      </c>
      <c r="J36" s="172"/>
      <c r="K36" s="411" t="s">
        <v>884</v>
      </c>
      <c r="L36" s="412" t="s">
        <v>884</v>
      </c>
    </row>
    <row r="37" spans="1:12" ht="169.5" thickBot="1" x14ac:dyDescent="0.3">
      <c r="A37" s="222" t="s">
        <v>56</v>
      </c>
      <c r="B37" s="171" t="s">
        <v>322</v>
      </c>
      <c r="C37" s="117" t="s">
        <v>824</v>
      </c>
      <c r="D37" s="66" t="s">
        <v>825</v>
      </c>
      <c r="E37" s="207">
        <v>4</v>
      </c>
      <c r="F37" s="67" t="s">
        <v>841</v>
      </c>
      <c r="G37" s="70">
        <f t="shared" si="6"/>
        <v>4</v>
      </c>
      <c r="H37" s="123" t="str">
        <f>IF(I38=0,IF(J37&lt;&gt;"","Si","No"),"No")</f>
        <v>No</v>
      </c>
      <c r="I37" s="132">
        <f>IF(I38=0,IF(H37=Listas!$A$3,E37,0),0)</f>
        <v>0</v>
      </c>
      <c r="J37" s="172"/>
      <c r="K37" s="409"/>
      <c r="L37" s="410" t="s">
        <v>867</v>
      </c>
    </row>
    <row r="38" spans="1:12" ht="96.75" thickBot="1" x14ac:dyDescent="0.3">
      <c r="A38" s="222" t="s">
        <v>56</v>
      </c>
      <c r="B38" s="173" t="s">
        <v>323</v>
      </c>
      <c r="C38" s="118" t="s">
        <v>826</v>
      </c>
      <c r="D38" s="68" t="s">
        <v>827</v>
      </c>
      <c r="E38" s="208">
        <v>4</v>
      </c>
      <c r="F38" s="69" t="s">
        <v>841</v>
      </c>
      <c r="G38" s="71">
        <f t="shared" si="6"/>
        <v>4</v>
      </c>
      <c r="H38" s="124" t="str">
        <f t="shared" ref="H38" si="7">IF(J38&lt;&gt;"","Si","No")</f>
        <v>No</v>
      </c>
      <c r="I38" s="133">
        <f>IF(H38=Listas!$A$3,E38,0)</f>
        <v>0</v>
      </c>
      <c r="J38" s="172"/>
      <c r="K38" s="411"/>
      <c r="L38" s="412" t="s">
        <v>892</v>
      </c>
    </row>
    <row r="39" spans="1:12" ht="60.75" thickBot="1" x14ac:dyDescent="0.3">
      <c r="A39" s="222" t="s">
        <v>56</v>
      </c>
      <c r="B39" s="171" t="s">
        <v>432</v>
      </c>
      <c r="C39" s="117" t="s">
        <v>828</v>
      </c>
      <c r="D39" s="66" t="s">
        <v>829</v>
      </c>
      <c r="E39" s="207">
        <v>4</v>
      </c>
      <c r="F39" s="67" t="s">
        <v>841</v>
      </c>
      <c r="G39" s="70">
        <f t="shared" si="6"/>
        <v>4</v>
      </c>
      <c r="H39" s="123" t="str">
        <f t="shared" ref="H39" si="8">IF(J39&lt;&gt;"","Si","No")</f>
        <v>No</v>
      </c>
      <c r="I39" s="132">
        <f>IF(H39=Listas!$A$3,E39,0)</f>
        <v>0</v>
      </c>
      <c r="J39" s="172"/>
      <c r="K39" s="409"/>
      <c r="L39" s="410" t="s">
        <v>891</v>
      </c>
    </row>
    <row r="40" spans="1:12" ht="60.75" thickBot="1" x14ac:dyDescent="0.3">
      <c r="A40" s="222" t="s">
        <v>55</v>
      </c>
      <c r="B40" s="455" t="s">
        <v>313</v>
      </c>
      <c r="C40" s="457" t="s">
        <v>445</v>
      </c>
      <c r="D40" s="459" t="s">
        <v>830</v>
      </c>
      <c r="E40" s="206">
        <v>12</v>
      </c>
      <c r="F40" s="64" t="s">
        <v>334</v>
      </c>
      <c r="G40" s="65"/>
      <c r="H40" s="139">
        <f>COUNTIF(H41:H45,Listas!$A$3)</f>
        <v>0</v>
      </c>
      <c r="I40" s="131">
        <f>IF(SUM(I41:I45)&gt;E40,E40,SUM(I41:I45))</f>
        <v>0</v>
      </c>
      <c r="J40" s="170" t="s">
        <v>779</v>
      </c>
      <c r="K40" s="407" t="s">
        <v>868</v>
      </c>
      <c r="L40" s="408" t="s">
        <v>869</v>
      </c>
    </row>
    <row r="41" spans="1:12" ht="84.75" thickBot="1" x14ac:dyDescent="0.3">
      <c r="A41" s="222" t="s">
        <v>56</v>
      </c>
      <c r="B41" s="456" t="s">
        <v>314</v>
      </c>
      <c r="C41" s="458" t="s">
        <v>831</v>
      </c>
      <c r="D41" s="460" t="s">
        <v>832</v>
      </c>
      <c r="E41" s="207">
        <v>8</v>
      </c>
      <c r="F41" s="67" t="s">
        <v>841</v>
      </c>
      <c r="G41" s="70">
        <f t="shared" ref="G41:G46" si="9">E41</f>
        <v>8</v>
      </c>
      <c r="H41" s="123" t="str">
        <f>IF(I42=0,IF(J41&lt;&gt;"","Si","No"),"No")</f>
        <v>No</v>
      </c>
      <c r="I41" s="132">
        <f>IF(H41=Listas!$A$3,E41,0)</f>
        <v>0</v>
      </c>
      <c r="J41" s="172"/>
      <c r="K41" s="409" t="s">
        <v>884</v>
      </c>
      <c r="L41" s="410" t="s">
        <v>884</v>
      </c>
    </row>
    <row r="42" spans="1:12" ht="96.75" thickBot="1" x14ac:dyDescent="0.3">
      <c r="A42" s="222" t="s">
        <v>56</v>
      </c>
      <c r="B42" s="173" t="s">
        <v>315</v>
      </c>
      <c r="C42" s="118" t="s">
        <v>833</v>
      </c>
      <c r="D42" s="68" t="s">
        <v>834</v>
      </c>
      <c r="E42" s="208">
        <v>4</v>
      </c>
      <c r="F42" s="69" t="s">
        <v>841</v>
      </c>
      <c r="G42" s="71">
        <f t="shared" si="9"/>
        <v>4</v>
      </c>
      <c r="H42" s="124" t="str">
        <f t="shared" ref="H42:H43" si="10">IF(J42&lt;&gt;"","Si","No")</f>
        <v>No</v>
      </c>
      <c r="I42" s="133">
        <f>IF(H42=Listas!$A$3,E42,0)</f>
        <v>0</v>
      </c>
      <c r="J42" s="172"/>
      <c r="K42" s="411" t="s">
        <v>884</v>
      </c>
      <c r="L42" s="412" t="s">
        <v>884</v>
      </c>
    </row>
    <row r="43" spans="1:12" ht="169.5" thickBot="1" x14ac:dyDescent="0.3">
      <c r="A43" s="222" t="s">
        <v>56</v>
      </c>
      <c r="B43" s="171" t="s">
        <v>316</v>
      </c>
      <c r="C43" s="117" t="s">
        <v>835</v>
      </c>
      <c r="D43" s="66" t="s">
        <v>836</v>
      </c>
      <c r="E43" s="207">
        <v>4</v>
      </c>
      <c r="F43" s="67" t="s">
        <v>841</v>
      </c>
      <c r="G43" s="70">
        <f t="shared" si="9"/>
        <v>4</v>
      </c>
      <c r="H43" s="123" t="str">
        <f t="shared" si="10"/>
        <v>No</v>
      </c>
      <c r="I43" s="132">
        <f>IF(H43=Listas!$A$3,E43,0)</f>
        <v>0</v>
      </c>
      <c r="J43" s="172"/>
      <c r="K43" s="409"/>
      <c r="L43" s="410" t="s">
        <v>889</v>
      </c>
    </row>
    <row r="44" spans="1:12" ht="72.75" thickBot="1" x14ac:dyDescent="0.3">
      <c r="A44" s="222" t="s">
        <v>56</v>
      </c>
      <c r="B44" s="173" t="s">
        <v>317</v>
      </c>
      <c r="C44" s="118" t="s">
        <v>837</v>
      </c>
      <c r="D44" s="68" t="s">
        <v>838</v>
      </c>
      <c r="E44" s="208">
        <v>4</v>
      </c>
      <c r="F44" s="69" t="s">
        <v>841</v>
      </c>
      <c r="G44" s="71">
        <f t="shared" si="9"/>
        <v>4</v>
      </c>
      <c r="H44" s="124" t="str">
        <f t="shared" ref="H44" si="11">IF(J44&lt;&gt;"","Si","No")</f>
        <v>No</v>
      </c>
      <c r="I44" s="133">
        <f>IF(H44=Listas!$A$3,E44,0)</f>
        <v>0</v>
      </c>
      <c r="J44" s="172"/>
      <c r="K44" s="411"/>
      <c r="L44" s="412" t="s">
        <v>890</v>
      </c>
    </row>
    <row r="45" spans="1:12" ht="60.75" thickBot="1" x14ac:dyDescent="0.3">
      <c r="A45" s="222" t="s">
        <v>56</v>
      </c>
      <c r="B45" s="171" t="s">
        <v>318</v>
      </c>
      <c r="C45" s="117" t="s">
        <v>839</v>
      </c>
      <c r="D45" s="66" t="s">
        <v>840</v>
      </c>
      <c r="E45" s="207">
        <v>4</v>
      </c>
      <c r="F45" s="67" t="s">
        <v>841</v>
      </c>
      <c r="G45" s="70">
        <f t="shared" si="9"/>
        <v>4</v>
      </c>
      <c r="H45" s="123" t="str">
        <f t="shared" ref="H45" si="12">IF(J45&lt;&gt;"","Si","No")</f>
        <v>No</v>
      </c>
      <c r="I45" s="132">
        <f>IF(H45=Listas!$A$3,E45,0)</f>
        <v>0</v>
      </c>
      <c r="J45" s="172"/>
      <c r="K45" s="409"/>
      <c r="L45" s="410" t="s">
        <v>891</v>
      </c>
    </row>
    <row r="46" spans="1:12" ht="60.75" thickBot="1" x14ac:dyDescent="0.3">
      <c r="A46" s="222" t="s">
        <v>55</v>
      </c>
      <c r="B46" s="455" t="s">
        <v>309</v>
      </c>
      <c r="C46" s="457" t="s">
        <v>38</v>
      </c>
      <c r="D46" s="459" t="s">
        <v>842</v>
      </c>
      <c r="E46" s="206">
        <v>10</v>
      </c>
      <c r="F46" s="64" t="s">
        <v>334</v>
      </c>
      <c r="G46" s="463">
        <f t="shared" si="9"/>
        <v>10</v>
      </c>
      <c r="H46" s="139"/>
      <c r="I46" s="131">
        <f>IF(SUM(I47:I50)&gt;E46,E46,SUM(I47:I50))</f>
        <v>0</v>
      </c>
      <c r="J46" s="170" t="s">
        <v>779</v>
      </c>
      <c r="K46" s="407" t="s">
        <v>870</v>
      </c>
      <c r="L46" s="408" t="s">
        <v>871</v>
      </c>
    </row>
    <row r="47" spans="1:12" ht="45.75" customHeight="1" thickBot="1" x14ac:dyDescent="0.3">
      <c r="A47" s="222" t="s">
        <v>56</v>
      </c>
      <c r="B47" s="456" t="s">
        <v>310</v>
      </c>
      <c r="C47" s="458" t="s">
        <v>843</v>
      </c>
      <c r="D47" s="460" t="s">
        <v>844</v>
      </c>
      <c r="E47" s="207">
        <v>6</v>
      </c>
      <c r="F47" s="67" t="s">
        <v>841</v>
      </c>
      <c r="G47" s="70">
        <f t="shared" ref="G47:G50" si="13">E47</f>
        <v>6</v>
      </c>
      <c r="H47" s="123" t="str">
        <f t="shared" ref="H47:H50" si="14">IF(J47&lt;&gt;"","Si","No")</f>
        <v>No</v>
      </c>
      <c r="I47" s="132">
        <f>IF(H47=Listas!$A$3,E47,0)</f>
        <v>0</v>
      </c>
      <c r="J47" s="172"/>
      <c r="K47" s="409" t="s">
        <v>885</v>
      </c>
      <c r="L47" s="409" t="s">
        <v>885</v>
      </c>
    </row>
    <row r="48" spans="1:12" ht="45.75" customHeight="1" thickBot="1" x14ac:dyDescent="0.3">
      <c r="A48" s="222" t="s">
        <v>56</v>
      </c>
      <c r="B48" s="173" t="s">
        <v>311</v>
      </c>
      <c r="C48" s="118" t="s">
        <v>845</v>
      </c>
      <c r="D48" s="68" t="s">
        <v>846</v>
      </c>
      <c r="E48" s="208">
        <v>4</v>
      </c>
      <c r="F48" s="69" t="s">
        <v>841</v>
      </c>
      <c r="G48" s="71">
        <f t="shared" si="13"/>
        <v>4</v>
      </c>
      <c r="H48" s="124" t="str">
        <f t="shared" si="14"/>
        <v>No</v>
      </c>
      <c r="I48" s="133">
        <f>IF(H48=Listas!$A$3,E48,0)</f>
        <v>0</v>
      </c>
      <c r="J48" s="172"/>
      <c r="K48" s="411" t="s">
        <v>886</v>
      </c>
      <c r="L48" s="411" t="s">
        <v>886</v>
      </c>
    </row>
    <row r="49" spans="1:12" ht="132.75" thickBot="1" x14ac:dyDescent="0.3">
      <c r="A49" s="222" t="s">
        <v>56</v>
      </c>
      <c r="B49" s="171" t="s">
        <v>311</v>
      </c>
      <c r="C49" s="117" t="s">
        <v>847</v>
      </c>
      <c r="D49" s="66" t="s">
        <v>848</v>
      </c>
      <c r="E49" s="207">
        <v>4</v>
      </c>
      <c r="F49" s="67" t="s">
        <v>841</v>
      </c>
      <c r="G49" s="70">
        <f t="shared" si="13"/>
        <v>4</v>
      </c>
      <c r="H49" s="123" t="str">
        <f t="shared" si="14"/>
        <v>No</v>
      </c>
      <c r="I49" s="132">
        <f>IF(H49=Listas!$A$3,E49,0)</f>
        <v>0</v>
      </c>
      <c r="J49" s="172"/>
      <c r="K49" s="409" t="s">
        <v>887</v>
      </c>
      <c r="L49" s="409" t="s">
        <v>887</v>
      </c>
    </row>
    <row r="50" spans="1:12" ht="48.75" thickBot="1" x14ac:dyDescent="0.3">
      <c r="A50" s="222" t="s">
        <v>56</v>
      </c>
      <c r="B50" s="173" t="s">
        <v>312</v>
      </c>
      <c r="C50" s="118" t="s">
        <v>446</v>
      </c>
      <c r="D50" s="68" t="s">
        <v>849</v>
      </c>
      <c r="E50" s="208">
        <v>4</v>
      </c>
      <c r="F50" s="69" t="s">
        <v>841</v>
      </c>
      <c r="G50" s="71">
        <f t="shared" si="13"/>
        <v>4</v>
      </c>
      <c r="H50" s="124" t="str">
        <f t="shared" si="14"/>
        <v>No</v>
      </c>
      <c r="I50" s="133">
        <f>IF(H50=Listas!$A$3,E50,0)</f>
        <v>0</v>
      </c>
      <c r="J50" s="172"/>
      <c r="K50" s="411" t="s">
        <v>888</v>
      </c>
      <c r="L50" s="411" t="s">
        <v>888</v>
      </c>
    </row>
    <row r="51" spans="1:12" ht="48.75" thickBot="1" x14ac:dyDescent="0.3">
      <c r="A51" s="222" t="s">
        <v>55</v>
      </c>
      <c r="B51" s="455" t="s">
        <v>306</v>
      </c>
      <c r="C51" s="457" t="s">
        <v>39</v>
      </c>
      <c r="D51" s="459" t="s">
        <v>850</v>
      </c>
      <c r="E51" s="206">
        <v>10</v>
      </c>
      <c r="F51" s="64" t="s">
        <v>334</v>
      </c>
      <c r="G51" s="65"/>
      <c r="H51" s="139"/>
      <c r="I51" s="131">
        <f>IF(Servicios!F10&gt;0,IF(SUM(I52:I54)&gt;E51,E51,SUM(I52:I54)),0)</f>
        <v>0</v>
      </c>
      <c r="J51" s="170" t="s">
        <v>795</v>
      </c>
      <c r="K51" s="407" t="s">
        <v>883</v>
      </c>
      <c r="L51" s="408" t="s">
        <v>872</v>
      </c>
    </row>
    <row r="52" spans="1:12" ht="34.5" thickBot="1" x14ac:dyDescent="0.3">
      <c r="A52" s="222" t="s">
        <v>56</v>
      </c>
      <c r="B52" s="456" t="s">
        <v>307</v>
      </c>
      <c r="C52" s="458" t="s">
        <v>447</v>
      </c>
      <c r="D52" s="460" t="s">
        <v>851</v>
      </c>
      <c r="E52" s="207">
        <v>10</v>
      </c>
      <c r="F52" s="67" t="s">
        <v>37</v>
      </c>
      <c r="G52" s="70">
        <f t="shared" ref="G52:G54" si="15">E52</f>
        <v>10</v>
      </c>
      <c r="H52" s="123" t="str">
        <f>IF(I53+I54=0,IF(J52&lt;&gt;"","Si","No"),"No")</f>
        <v>No</v>
      </c>
      <c r="I52" s="132">
        <f>IF(I53+I54=0,IF(H52=Listas!$A$3,E52,0),0)</f>
        <v>0</v>
      </c>
      <c r="J52" s="172"/>
      <c r="K52" s="409" t="s">
        <v>880</v>
      </c>
      <c r="L52" s="410" t="s">
        <v>881</v>
      </c>
    </row>
    <row r="53" spans="1:12" ht="34.5" thickBot="1" x14ac:dyDescent="0.3">
      <c r="A53" s="222" t="s">
        <v>56</v>
      </c>
      <c r="B53" s="173" t="s">
        <v>308</v>
      </c>
      <c r="C53" s="118" t="s">
        <v>448</v>
      </c>
      <c r="D53" s="68" t="s">
        <v>852</v>
      </c>
      <c r="E53" s="208">
        <v>5</v>
      </c>
      <c r="F53" s="69" t="s">
        <v>37</v>
      </c>
      <c r="G53" s="71">
        <f t="shared" si="15"/>
        <v>5</v>
      </c>
      <c r="H53" s="124" t="str">
        <f t="shared" ref="H53:H54" si="16">IF(J53&lt;&gt;"","Si","No")</f>
        <v>No</v>
      </c>
      <c r="I53" s="133">
        <f>IF(H53=Listas!$A$3,E53,0)</f>
        <v>0</v>
      </c>
      <c r="J53" s="172"/>
      <c r="K53" s="411" t="s">
        <v>880</v>
      </c>
      <c r="L53" s="412" t="s">
        <v>881</v>
      </c>
    </row>
    <row r="54" spans="1:12" ht="75.75" thickBot="1" x14ac:dyDescent="0.3">
      <c r="A54" s="222" t="s">
        <v>56</v>
      </c>
      <c r="B54" s="171" t="s">
        <v>308</v>
      </c>
      <c r="C54" s="117" t="s">
        <v>853</v>
      </c>
      <c r="D54" s="66" t="s">
        <v>854</v>
      </c>
      <c r="E54" s="207">
        <v>2</v>
      </c>
      <c r="F54" s="67" t="s">
        <v>841</v>
      </c>
      <c r="G54" s="70">
        <f t="shared" si="15"/>
        <v>2</v>
      </c>
      <c r="H54" s="123" t="str">
        <f t="shared" si="16"/>
        <v>No</v>
      </c>
      <c r="I54" s="132">
        <f>IF(H54=Listas!$A$3,E54,0)</f>
        <v>0</v>
      </c>
      <c r="J54" s="172"/>
      <c r="K54" s="409" t="s">
        <v>880</v>
      </c>
      <c r="L54" s="410" t="s">
        <v>882</v>
      </c>
    </row>
    <row r="55" spans="1:12" ht="60.75" thickBot="1" x14ac:dyDescent="0.3">
      <c r="A55" s="222" t="s">
        <v>55</v>
      </c>
      <c r="B55" s="455" t="s">
        <v>461</v>
      </c>
      <c r="C55" s="457" t="s">
        <v>40</v>
      </c>
      <c r="D55" s="459" t="s">
        <v>855</v>
      </c>
      <c r="E55" s="206">
        <v>10</v>
      </c>
      <c r="F55" s="64" t="s">
        <v>334</v>
      </c>
      <c r="G55" s="65"/>
      <c r="H55" s="139">
        <f>Innovacion!F10</f>
        <v>0</v>
      </c>
      <c r="I55" s="131">
        <f>IF(SUM(I56:I63)&gt;E55,E55,SUM(I56:I63))</f>
        <v>0</v>
      </c>
      <c r="J55" s="170" t="s">
        <v>796</v>
      </c>
      <c r="K55" s="407" t="s">
        <v>874</v>
      </c>
      <c r="L55" s="408" t="s">
        <v>873</v>
      </c>
    </row>
    <row r="56" spans="1:12" ht="36.75" thickBot="1" x14ac:dyDescent="0.3">
      <c r="A56" s="222" t="s">
        <v>56</v>
      </c>
      <c r="B56" s="456" t="s">
        <v>462</v>
      </c>
      <c r="C56" s="458" t="s">
        <v>449</v>
      </c>
      <c r="D56" s="460" t="s">
        <v>41</v>
      </c>
      <c r="E56" s="207">
        <v>10</v>
      </c>
      <c r="F56" s="67" t="s">
        <v>37</v>
      </c>
      <c r="G56" s="70">
        <v>7</v>
      </c>
      <c r="H56" s="136" t="str">
        <f>IF(H$55&gt;G56,"Si","No")</f>
        <v>No</v>
      </c>
      <c r="I56" s="132">
        <f>IF($H$55&gt;=G56,E56,0)</f>
        <v>0</v>
      </c>
      <c r="J56" s="183"/>
      <c r="K56" s="409" t="s">
        <v>877</v>
      </c>
      <c r="L56" s="410" t="s">
        <v>877</v>
      </c>
    </row>
    <row r="57" spans="1:12" ht="36.75" thickBot="1" x14ac:dyDescent="0.3">
      <c r="A57" s="222" t="s">
        <v>56</v>
      </c>
      <c r="B57" s="173" t="s">
        <v>463</v>
      </c>
      <c r="C57" s="118" t="s">
        <v>450</v>
      </c>
      <c r="D57" s="68" t="s">
        <v>41</v>
      </c>
      <c r="E57" s="208">
        <v>9</v>
      </c>
      <c r="F57" s="69" t="s">
        <v>37</v>
      </c>
      <c r="G57" s="71">
        <v>6</v>
      </c>
      <c r="H57" s="137" t="str">
        <f>IF(SUM($I$56:$I56)=0,IF(H$55=G57,"Si","No"),"No")</f>
        <v>No</v>
      </c>
      <c r="I57" s="133">
        <f>IF(SUM($I$56:$I56)&gt;0,0,IF($H$55&gt;=G57,E57,0))</f>
        <v>0</v>
      </c>
      <c r="J57" s="184"/>
      <c r="K57" s="411" t="s">
        <v>877</v>
      </c>
      <c r="L57" s="412" t="s">
        <v>877</v>
      </c>
    </row>
    <row r="58" spans="1:12" ht="48.75" customHeight="1" thickBot="1" x14ac:dyDescent="0.3">
      <c r="A58" s="222" t="s">
        <v>56</v>
      </c>
      <c r="B58" s="171" t="s">
        <v>464</v>
      </c>
      <c r="C58" s="117" t="s">
        <v>451</v>
      </c>
      <c r="D58" s="66" t="s">
        <v>41</v>
      </c>
      <c r="E58" s="207">
        <v>8</v>
      </c>
      <c r="F58" s="67" t="s">
        <v>37</v>
      </c>
      <c r="G58" s="70">
        <v>5</v>
      </c>
      <c r="H58" s="136" t="str">
        <f>IF(SUM($I$56:$I57)=0,IF(H$55=G58,"Si","No"),"No")</f>
        <v>No</v>
      </c>
      <c r="I58" s="132">
        <f>IF(SUM($I$56:$I57)&gt;0,0,IF($H$55&gt;=G58,E58,0))</f>
        <v>0</v>
      </c>
      <c r="J58" s="183"/>
      <c r="K58" s="409" t="s">
        <v>877</v>
      </c>
      <c r="L58" s="410" t="s">
        <v>877</v>
      </c>
    </row>
    <row r="59" spans="1:12" ht="48.75" customHeight="1" thickBot="1" x14ac:dyDescent="0.3">
      <c r="A59" s="222" t="s">
        <v>56</v>
      </c>
      <c r="B59" s="173" t="s">
        <v>465</v>
      </c>
      <c r="C59" s="118" t="s">
        <v>452</v>
      </c>
      <c r="D59" s="68" t="s">
        <v>41</v>
      </c>
      <c r="E59" s="208">
        <v>7</v>
      </c>
      <c r="F59" s="69" t="s">
        <v>37</v>
      </c>
      <c r="G59" s="71">
        <v>4</v>
      </c>
      <c r="H59" s="137" t="str">
        <f>IF(SUM($I$56:$I58)=0,IF(H$55=G59,"Si","No"),"No")</f>
        <v>No</v>
      </c>
      <c r="I59" s="133">
        <f>IF(SUM($I$56:$I58)&gt;0,0,IF($H$55&gt;=G59,E59,0))</f>
        <v>0</v>
      </c>
      <c r="J59" s="184"/>
      <c r="K59" s="411" t="s">
        <v>877</v>
      </c>
      <c r="L59" s="412" t="s">
        <v>877</v>
      </c>
    </row>
    <row r="60" spans="1:12" ht="36.75" thickBot="1" x14ac:dyDescent="0.3">
      <c r="A60" s="222" t="s">
        <v>56</v>
      </c>
      <c r="B60" s="171" t="s">
        <v>466</v>
      </c>
      <c r="C60" s="117" t="s">
        <v>453</v>
      </c>
      <c r="D60" s="66" t="s">
        <v>41</v>
      </c>
      <c r="E60" s="207">
        <v>6</v>
      </c>
      <c r="F60" s="67" t="s">
        <v>37</v>
      </c>
      <c r="G60" s="70">
        <v>3</v>
      </c>
      <c r="H60" s="136" t="str">
        <f>IF(SUM($I$56:$I59)=0,IF(H$55=G60,"Si","No"),"No")</f>
        <v>No</v>
      </c>
      <c r="I60" s="132">
        <f>IF(SUM($I$56:$I59)&gt;0,0,IF($H$55&gt;=G60,E60,0))</f>
        <v>0</v>
      </c>
      <c r="J60" s="183"/>
      <c r="K60" s="409" t="s">
        <v>877</v>
      </c>
      <c r="L60" s="410" t="s">
        <v>877</v>
      </c>
    </row>
    <row r="61" spans="1:12" ht="36.75" thickBot="1" x14ac:dyDescent="0.3">
      <c r="A61" s="222" t="s">
        <v>56</v>
      </c>
      <c r="B61" s="173" t="s">
        <v>467</v>
      </c>
      <c r="C61" s="118" t="s">
        <v>454</v>
      </c>
      <c r="D61" s="68" t="s">
        <v>41</v>
      </c>
      <c r="E61" s="208">
        <v>5</v>
      </c>
      <c r="F61" s="69" t="s">
        <v>37</v>
      </c>
      <c r="G61" s="71">
        <v>2</v>
      </c>
      <c r="H61" s="137" t="str">
        <f>IF(SUM($I$56:$I60)=0,IF(H$55=G61,"Si","No"),"No")</f>
        <v>No</v>
      </c>
      <c r="I61" s="133">
        <f>IF(SUM($I$56:$I60)&gt;0,0,IF($H$55&gt;=G61,E61,0))</f>
        <v>0</v>
      </c>
      <c r="J61" s="184"/>
      <c r="K61" s="411" t="s">
        <v>877</v>
      </c>
      <c r="L61" s="412" t="s">
        <v>877</v>
      </c>
    </row>
    <row r="62" spans="1:12" ht="36.75" thickBot="1" x14ac:dyDescent="0.3">
      <c r="A62" s="222" t="s">
        <v>56</v>
      </c>
      <c r="B62" s="171" t="s">
        <v>468</v>
      </c>
      <c r="C62" s="117" t="s">
        <v>455</v>
      </c>
      <c r="D62" s="66" t="s">
        <v>41</v>
      </c>
      <c r="E62" s="207">
        <v>4</v>
      </c>
      <c r="F62" s="67" t="s">
        <v>37</v>
      </c>
      <c r="G62" s="70">
        <v>1</v>
      </c>
      <c r="H62" s="136" t="str">
        <f>IF(SUM($I$56:$I61)=0,IF(H$55=G62,"Si","No"),"No")</f>
        <v>No</v>
      </c>
      <c r="I62" s="132">
        <f>IF(SUM($I$56:$I61)&gt;0,0,IF($H$55&gt;=G62,E62,0))</f>
        <v>0</v>
      </c>
      <c r="J62" s="183"/>
      <c r="K62" s="409" t="s">
        <v>877</v>
      </c>
      <c r="L62" s="410" t="s">
        <v>877</v>
      </c>
    </row>
    <row r="63" spans="1:12" ht="45.75" thickBot="1" x14ac:dyDescent="0.3">
      <c r="A63" s="222" t="s">
        <v>56</v>
      </c>
      <c r="B63" s="173" t="s">
        <v>469</v>
      </c>
      <c r="C63" s="118" t="s">
        <v>856</v>
      </c>
      <c r="D63" s="68" t="s">
        <v>857</v>
      </c>
      <c r="E63" s="208">
        <v>2</v>
      </c>
      <c r="F63" s="69" t="s">
        <v>841</v>
      </c>
      <c r="G63" s="71">
        <v>2</v>
      </c>
      <c r="H63" s="137" t="str">
        <f>IF(Innovacion!F37,"Si","No")</f>
        <v>No</v>
      </c>
      <c r="I63" s="133">
        <f>IF(H63=Listas!$A$3,E63,0)</f>
        <v>0</v>
      </c>
      <c r="J63" s="184"/>
      <c r="K63" s="411" t="s">
        <v>878</v>
      </c>
      <c r="L63" s="412" t="s">
        <v>878</v>
      </c>
    </row>
    <row r="64" spans="1:12" ht="60.75" thickBot="1" x14ac:dyDescent="0.3">
      <c r="A64" s="222" t="s">
        <v>55</v>
      </c>
      <c r="B64" s="455" t="s">
        <v>470</v>
      </c>
      <c r="C64" s="457" t="s">
        <v>42</v>
      </c>
      <c r="D64" s="459" t="s">
        <v>858</v>
      </c>
      <c r="E64" s="206">
        <v>10</v>
      </c>
      <c r="F64" s="64" t="s">
        <v>334</v>
      </c>
      <c r="G64" s="65"/>
      <c r="H64" s="139">
        <f>Necesidades!D10</f>
        <v>0</v>
      </c>
      <c r="I64" s="131">
        <f>IF(SUM(I65:I69)&gt;E64,E64,SUM(I65:I69))</f>
        <v>0</v>
      </c>
      <c r="J64" s="170" t="s">
        <v>797</v>
      </c>
      <c r="K64" s="407" t="s">
        <v>875</v>
      </c>
      <c r="L64" s="408" t="s">
        <v>876</v>
      </c>
    </row>
    <row r="65" spans="1:12" ht="36.75" thickBot="1" x14ac:dyDescent="0.3">
      <c r="A65" s="222" t="s">
        <v>56</v>
      </c>
      <c r="B65" s="456" t="s">
        <v>471</v>
      </c>
      <c r="C65" s="458" t="s">
        <v>456</v>
      </c>
      <c r="D65" s="460" t="s">
        <v>43</v>
      </c>
      <c r="E65" s="207">
        <v>10</v>
      </c>
      <c r="F65" s="67" t="s">
        <v>37</v>
      </c>
      <c r="G65" s="70">
        <v>5</v>
      </c>
      <c r="H65" s="136" t="str">
        <f>IF(H$64&gt;G65,"Si","No")</f>
        <v>No</v>
      </c>
      <c r="I65" s="132">
        <f>IF($H$64&gt;=G65,E65,0)</f>
        <v>0</v>
      </c>
      <c r="J65" s="183"/>
      <c r="K65" s="409" t="s">
        <v>879</v>
      </c>
      <c r="L65" s="410" t="s">
        <v>879</v>
      </c>
    </row>
    <row r="66" spans="1:12" ht="36.75" thickBot="1" x14ac:dyDescent="0.3">
      <c r="A66" s="222" t="s">
        <v>56</v>
      </c>
      <c r="B66" s="173" t="s">
        <v>472</v>
      </c>
      <c r="C66" s="118" t="s">
        <v>457</v>
      </c>
      <c r="D66" s="68" t="s">
        <v>43</v>
      </c>
      <c r="E66" s="208">
        <v>9</v>
      </c>
      <c r="F66" s="69" t="s">
        <v>37</v>
      </c>
      <c r="G66" s="71">
        <v>4</v>
      </c>
      <c r="H66" s="137" t="str">
        <f t="shared" ref="H66:H68" si="17">IF(H$64=G66,"Si","No")</f>
        <v>No</v>
      </c>
      <c r="I66" s="133">
        <f>IF(SUM($I$65:$I65)&gt;0,0,IF($H$64&gt;=G66,E66,0))</f>
        <v>0</v>
      </c>
      <c r="J66" s="184"/>
      <c r="K66" s="411" t="s">
        <v>879</v>
      </c>
      <c r="L66" s="412" t="s">
        <v>879</v>
      </c>
    </row>
    <row r="67" spans="1:12" ht="36.75" thickBot="1" x14ac:dyDescent="0.3">
      <c r="A67" s="222" t="s">
        <v>56</v>
      </c>
      <c r="B67" s="171" t="s">
        <v>473</v>
      </c>
      <c r="C67" s="117" t="s">
        <v>458</v>
      </c>
      <c r="D67" s="66" t="s">
        <v>43</v>
      </c>
      <c r="E67" s="207">
        <v>8</v>
      </c>
      <c r="F67" s="67" t="s">
        <v>37</v>
      </c>
      <c r="G67" s="70">
        <v>3</v>
      </c>
      <c r="H67" s="136" t="str">
        <f t="shared" si="17"/>
        <v>No</v>
      </c>
      <c r="I67" s="132">
        <f>IF(SUM($I$65:$I66)&gt;0,0,IF($H$64&gt;=G67,E67,0))</f>
        <v>0</v>
      </c>
      <c r="J67" s="183"/>
      <c r="K67" s="409" t="s">
        <v>879</v>
      </c>
      <c r="L67" s="410" t="s">
        <v>879</v>
      </c>
    </row>
    <row r="68" spans="1:12" ht="36.75" thickBot="1" x14ac:dyDescent="0.3">
      <c r="A68" s="222" t="s">
        <v>56</v>
      </c>
      <c r="B68" s="173" t="s">
        <v>474</v>
      </c>
      <c r="C68" s="118" t="s">
        <v>459</v>
      </c>
      <c r="D68" s="68" t="s">
        <v>43</v>
      </c>
      <c r="E68" s="208">
        <v>7</v>
      </c>
      <c r="F68" s="69" t="s">
        <v>37</v>
      </c>
      <c r="G68" s="71">
        <v>2</v>
      </c>
      <c r="H68" s="137" t="str">
        <f t="shared" si="17"/>
        <v>No</v>
      </c>
      <c r="I68" s="133">
        <f>IF(SUM($I$65:$I67)&gt;0,0,IF($H$64&gt;=G68,E68,0))</f>
        <v>0</v>
      </c>
      <c r="J68" s="184"/>
      <c r="K68" s="411" t="s">
        <v>879</v>
      </c>
      <c r="L68" s="412" t="s">
        <v>879</v>
      </c>
    </row>
    <row r="69" spans="1:12" ht="36.75" thickBot="1" x14ac:dyDescent="0.3">
      <c r="A69" s="222" t="s">
        <v>56</v>
      </c>
      <c r="B69" s="176" t="s">
        <v>475</v>
      </c>
      <c r="C69" s="177" t="s">
        <v>460</v>
      </c>
      <c r="D69" s="178" t="s">
        <v>43</v>
      </c>
      <c r="E69" s="209">
        <v>6</v>
      </c>
      <c r="F69" s="179" t="s">
        <v>37</v>
      </c>
      <c r="G69" s="180">
        <v>1</v>
      </c>
      <c r="H69" s="253" t="str">
        <f>IF(H$64=G69,"Si","No")</f>
        <v>No</v>
      </c>
      <c r="I69" s="181">
        <f>IF(SUM($I$65:$I68)&gt;0,0,IF($H$64&gt;=G69,E69,0))</f>
        <v>0</v>
      </c>
      <c r="J69" s="185"/>
      <c r="K69" s="413" t="s">
        <v>879</v>
      </c>
      <c r="L69" s="414" t="s">
        <v>879</v>
      </c>
    </row>
  </sheetData>
  <sheetProtection algorithmName="SHA-512" hashValue="hlSGtgMH6qFbHgyporOYQiIrSj9gvfyyLL1cpza0j9x7KFSmSj49g594xDjS/iKwfhtodSDHAn30P+MwYGZMxA==" saltValue="E2eE+xWDkUz8BWSJ3z54vA==" spinCount="100000" sheet="1" autoFilter="0"/>
  <autoFilter ref="A12:L69" xr:uid="{00000000-0009-0000-0000-000000000000}"/>
  <mergeCells count="11">
    <mergeCell ref="D5:E5"/>
    <mergeCell ref="D7:F7"/>
    <mergeCell ref="H5:I5"/>
    <mergeCell ref="C8:F8"/>
    <mergeCell ref="C4:D4"/>
    <mergeCell ref="H6:I6"/>
    <mergeCell ref="B1:D1"/>
    <mergeCell ref="E4:F4"/>
    <mergeCell ref="C3:D3"/>
    <mergeCell ref="F3:I3"/>
    <mergeCell ref="C2:I2"/>
  </mergeCells>
  <pageMargins left="0.35433070866141736" right="0.15748031496062992" top="1.1417322834645669" bottom="0.78740157480314965" header="0.31496062992125984" footer="0.31496062992125984"/>
  <pageSetup paperSize="9" scale="56" fitToHeight="0" orientation="portrait" r:id="rId1"/>
  <headerFooter scaleWithDoc="0">
    <oddHeader>&amp;L&amp;G</oddHeader>
    <oddFooter>&amp;L&amp;"Eras Demi ITC,Normal"&amp;8&amp;G&amp;R&amp;8&amp;P/&amp;N</oddFooter>
  </headerFooter>
  <ignoredErrors>
    <ignoredError sqref="H36:I36" formula="1"/>
  </ignoredErrors>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Listas!$A$8:$A$9</xm:f>
          </x14:formula1>
          <xm:sqref>C9</xm:sqref>
        </x14:dataValidation>
        <x14:dataValidation type="list" allowBlank="1" showInputMessage="1" showErrorMessage="1" xr:uid="{00000000-0002-0000-0000-000001000000}">
          <x14:formula1>
            <xm:f>Listas!$A$23:$A$26</xm:f>
          </x14:formula1>
          <xm:sqref>C7</xm:sqref>
        </x14:dataValidation>
        <x14:dataValidation type="list" allowBlank="1" showInputMessage="1" showErrorMessage="1" xr:uid="{00000000-0002-0000-0000-000002000000}">
          <x14:formula1>
            <xm:f>Listas!$A$2:$A$3</xm:f>
          </x14:formula1>
          <xm:sqref>C10 H26 H52:H54 H47:H50 H19:H21 H15:H17 H35:H39 H28:H33 F10 H41:H45</xm:sqref>
        </x14:dataValidation>
        <x14:dataValidation type="list" allowBlank="1" showInputMessage="1" showErrorMessage="1" xr:uid="{00000000-0002-0000-0000-000003000000}">
          <x14:formula1>
            <xm:f>Listas!$A$52:$A$56</xm:f>
          </x14:formula1>
          <xm:sqref>C8:F8</xm:sqref>
        </x14:dataValidation>
        <x14:dataValidation type="list" allowBlank="1" showInputMessage="1" showErrorMessage="1" xr:uid="{00000000-0002-0000-0000-000004000000}">
          <x14:formula1>
            <xm:f>Listas!$A$11:$A$21</xm:f>
          </x14:formula1>
          <xm:sqref>C4:D4</xm:sqref>
        </x14:dataValidation>
        <x14:dataValidation type="date" allowBlank="1" showInputMessage="1" showErrorMessage="1" errorTitle="Fecha Fuera Convocatoria" error="Formato dd/mm/aaaa" xr:uid="{00000000-0002-0000-0000-000005000000}">
          <x14:formula1>
            <xm:f>Listas!A61</xm:f>
          </x14:formula1>
          <x14:formula2>
            <xm:f>Listas!A62</xm:f>
          </x14:formula2>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0BB7-3C10-44B7-A03C-C9509A81A349}">
  <sheetPr>
    <tabColor theme="0" tint="-0.14999847407452621"/>
    <pageSetUpPr fitToPage="1"/>
  </sheetPr>
  <dimension ref="A1:I70"/>
  <sheetViews>
    <sheetView topLeftCell="B1" zoomScaleNormal="100" zoomScaleSheetLayoutView="110" workbookViewId="0">
      <selection activeCell="I46" sqref="I46:I47"/>
    </sheetView>
  </sheetViews>
  <sheetFormatPr baseColWidth="10" defaultColWidth="11.42578125" defaultRowHeight="15" x14ac:dyDescent="0.25"/>
  <cols>
    <col min="1" max="1" width="5.42578125" style="41" hidden="1" customWidth="1"/>
    <col min="2" max="2" width="8" style="5" customWidth="1"/>
    <col min="3" max="3" width="43.85546875" style="315" customWidth="1"/>
    <col min="4" max="4" width="32.42578125" style="393" customWidth="1"/>
    <col min="5" max="5" width="32.42578125" style="446" customWidth="1"/>
    <col min="6" max="6" width="7.28515625" style="316" hidden="1" customWidth="1"/>
    <col min="7" max="7" width="11.42578125" style="317" hidden="1" customWidth="1"/>
    <col min="8" max="8" width="6.7109375" customWidth="1"/>
    <col min="9" max="9" width="32" style="318" customWidth="1"/>
  </cols>
  <sheetData>
    <row r="1" spans="1:9" ht="24.75" customHeight="1" thickTop="1" thickBot="1" x14ac:dyDescent="0.4">
      <c r="A1" s="294"/>
      <c r="B1" s="534" t="str">
        <f>"SERVICIOS DE PROXIMIDAD  "&amp;LEFT(Baremo!C8,8)</f>
        <v xml:space="preserve">SERVICIOS DE PROXIMIDAD  Linea 4 </v>
      </c>
      <c r="C1" s="535"/>
      <c r="D1" s="535"/>
      <c r="E1" s="428"/>
      <c r="F1" s="295"/>
      <c r="G1" s="295"/>
      <c r="H1" s="295"/>
      <c r="I1" s="296" t="str">
        <f>Baremo!J1</f>
        <v xml:space="preserve">  GDR: JA07  Convocatoria: 2020</v>
      </c>
    </row>
    <row r="2" spans="1:9" ht="16.5" thickTop="1" thickBot="1" x14ac:dyDescent="0.3">
      <c r="A2" s="294"/>
      <c r="B2" s="394" t="str">
        <f>Baremo!B2</f>
        <v>Proyecto:</v>
      </c>
      <c r="C2" s="525" t="str">
        <f>IF(Baremo!C2:I2=0,"",Baremo!C2:I2)</f>
        <v/>
      </c>
      <c r="D2" s="525"/>
      <c r="E2" s="525"/>
      <c r="F2" s="525"/>
      <c r="G2" s="525"/>
      <c r="H2" s="395"/>
      <c r="I2" s="395"/>
    </row>
    <row r="3" spans="1:9" ht="16.5" thickTop="1" thickBot="1" x14ac:dyDescent="0.3">
      <c r="A3" s="294"/>
      <c r="B3" s="396" t="str">
        <f>Baremo!B3</f>
        <v>Promotor:</v>
      </c>
      <c r="C3" s="526" t="str">
        <f>IF(Baremo!C3:I3=0,"",Baremo!C3:I3)</f>
        <v/>
      </c>
      <c r="D3" s="526"/>
      <c r="E3" s="526"/>
      <c r="F3" s="526"/>
      <c r="G3" s="526"/>
      <c r="H3" s="397"/>
      <c r="I3" s="398"/>
    </row>
    <row r="4" spans="1:9" ht="16.5" thickTop="1" thickBot="1" x14ac:dyDescent="0.3">
      <c r="A4" s="294"/>
      <c r="B4" s="396" t="str">
        <f>Baremo!B4</f>
        <v>Municipio:</v>
      </c>
      <c r="C4" s="526" t="str">
        <f>IF(Baremo!C4:I4=0,"",Baremo!C4:I4)</f>
        <v/>
      </c>
      <c r="D4" s="526"/>
      <c r="E4" s="429"/>
      <c r="F4" s="400"/>
      <c r="G4" s="401"/>
      <c r="H4" s="400"/>
      <c r="I4" s="401"/>
    </row>
    <row r="5" spans="1:9" ht="16.5" thickTop="1" thickBot="1" x14ac:dyDescent="0.3">
      <c r="A5" s="294"/>
      <c r="B5" s="396" t="str">
        <f>Baremo!B5</f>
        <v>Fecha</v>
      </c>
      <c r="C5" s="485">
        <f>IF(Baremo!C5:I5=0,"",Baremo!C5:I5)</f>
        <v>44124</v>
      </c>
      <c r="D5" s="430"/>
      <c r="E5" s="431"/>
      <c r="F5" s="402"/>
      <c r="G5" s="402"/>
      <c r="H5" s="403"/>
      <c r="I5" s="402"/>
    </row>
    <row r="6" spans="1:9" ht="16.5" thickTop="1" thickBot="1" x14ac:dyDescent="0.3">
      <c r="A6" s="294"/>
      <c r="B6" s="396"/>
      <c r="C6" s="396"/>
      <c r="D6" s="430"/>
      <c r="E6" s="431"/>
      <c r="F6" s="402"/>
      <c r="G6" s="402"/>
      <c r="H6" s="403"/>
      <c r="I6" s="402"/>
    </row>
    <row r="7" spans="1:9" s="298" customFormat="1" ht="16.5" thickTop="1" thickBot="1" x14ac:dyDescent="0.3">
      <c r="A7" s="297" t="s">
        <v>228</v>
      </c>
      <c r="B7" s="404"/>
      <c r="C7" s="404"/>
      <c r="D7" s="432"/>
      <c r="E7" s="432"/>
      <c r="F7" s="404"/>
      <c r="G7" s="404"/>
      <c r="H7" s="404"/>
      <c r="I7" s="405"/>
    </row>
    <row r="8" spans="1:9" ht="18.75" x14ac:dyDescent="0.25">
      <c r="A8" s="274" t="s">
        <v>666</v>
      </c>
      <c r="B8" s="299" t="s">
        <v>898</v>
      </c>
      <c r="C8" s="300"/>
      <c r="D8" s="433"/>
      <c r="E8" s="352"/>
      <c r="F8" s="300"/>
      <c r="G8" s="301"/>
      <c r="H8" s="300"/>
      <c r="I8" s="302"/>
    </row>
    <row r="9" spans="1:9" ht="12.75" customHeight="1" thickBot="1" x14ac:dyDescent="0.3">
      <c r="A9" s="274"/>
      <c r="B9" s="303" t="s">
        <v>786</v>
      </c>
      <c r="C9" s="304"/>
      <c r="D9" s="434"/>
      <c r="E9" s="435"/>
      <c r="F9" s="305"/>
      <c r="G9" s="306"/>
      <c r="H9" s="307"/>
      <c r="I9" s="308"/>
    </row>
    <row r="10" spans="1:9" x14ac:dyDescent="0.25">
      <c r="A10" s="274" t="s">
        <v>666</v>
      </c>
      <c r="B10" s="527" t="s">
        <v>667</v>
      </c>
      <c r="C10" s="528"/>
      <c r="D10" s="528"/>
      <c r="E10" s="528"/>
      <c r="F10" s="529">
        <f>SUM(F12:F70)</f>
        <v>0</v>
      </c>
      <c r="G10" s="531" t="s">
        <v>44</v>
      </c>
      <c r="H10" s="521" t="s">
        <v>500</v>
      </c>
      <c r="I10" s="523" t="s">
        <v>499</v>
      </c>
    </row>
    <row r="11" spans="1:9" ht="15.75" thickBot="1" x14ac:dyDescent="0.3">
      <c r="A11" s="274" t="s">
        <v>666</v>
      </c>
      <c r="B11" s="426" t="s">
        <v>15</v>
      </c>
      <c r="C11" s="427" t="s">
        <v>664</v>
      </c>
      <c r="D11" s="533" t="s">
        <v>665</v>
      </c>
      <c r="E11" s="533"/>
      <c r="F11" s="530"/>
      <c r="G11" s="532"/>
      <c r="H11" s="522"/>
      <c r="I11" s="524"/>
    </row>
    <row r="12" spans="1:9" s="4" customFormat="1" ht="13.5" thickTop="1" x14ac:dyDescent="0.2">
      <c r="A12" s="274" t="s">
        <v>666</v>
      </c>
      <c r="B12" s="536">
        <v>1</v>
      </c>
      <c r="C12" s="538" t="s">
        <v>652</v>
      </c>
      <c r="D12" s="436" t="s">
        <v>671</v>
      </c>
      <c r="E12" s="437" t="s">
        <v>729</v>
      </c>
      <c r="F12" s="283">
        <f>IF(G12=Listas!$A$3,1,0)</f>
        <v>0</v>
      </c>
      <c r="G12" s="284" t="str">
        <f t="shared" ref="G12:G70" si="0">IF(I12&lt;&gt;"","Si","No")</f>
        <v>No</v>
      </c>
      <c r="H12" s="285" t="str">
        <f t="shared" ref="H12:H70" si="1">IF(G12="Si","X","")</f>
        <v/>
      </c>
      <c r="I12" s="278"/>
    </row>
    <row r="13" spans="1:9" s="4" customFormat="1" ht="12.75" x14ac:dyDescent="0.2">
      <c r="A13" s="274" t="s">
        <v>666</v>
      </c>
      <c r="B13" s="537"/>
      <c r="C13" s="520"/>
      <c r="D13" s="438" t="s">
        <v>672</v>
      </c>
      <c r="E13" s="439" t="s">
        <v>730</v>
      </c>
      <c r="F13" s="279">
        <f>IF(G13=Listas!$A$3,1,0)</f>
        <v>0</v>
      </c>
      <c r="G13" s="280" t="str">
        <f t="shared" si="0"/>
        <v>No</v>
      </c>
      <c r="H13" s="281" t="str">
        <f t="shared" si="1"/>
        <v/>
      </c>
      <c r="I13" s="282"/>
    </row>
    <row r="14" spans="1:9" s="4" customFormat="1" ht="12.75" x14ac:dyDescent="0.2">
      <c r="A14" s="274" t="s">
        <v>666</v>
      </c>
      <c r="B14" s="537"/>
      <c r="C14" s="520"/>
      <c r="D14" s="438" t="s">
        <v>673</v>
      </c>
      <c r="E14" s="439" t="s">
        <v>731</v>
      </c>
      <c r="F14" s="283">
        <f>IF(G14=Listas!$A$3,1,0)</f>
        <v>0</v>
      </c>
      <c r="G14" s="284" t="str">
        <f t="shared" si="0"/>
        <v>No</v>
      </c>
      <c r="H14" s="285" t="str">
        <f t="shared" si="1"/>
        <v/>
      </c>
      <c r="I14" s="282"/>
    </row>
    <row r="15" spans="1:9" s="4" customFormat="1" ht="12.75" x14ac:dyDescent="0.2">
      <c r="A15" s="274" t="s">
        <v>666</v>
      </c>
      <c r="B15" s="537"/>
      <c r="C15" s="520"/>
      <c r="D15" s="438" t="s">
        <v>674</v>
      </c>
      <c r="E15" s="439" t="s">
        <v>732</v>
      </c>
      <c r="F15" s="279">
        <f>IF(G15=Listas!$A$3,1,0)</f>
        <v>0</v>
      </c>
      <c r="G15" s="280" t="str">
        <f t="shared" si="0"/>
        <v>No</v>
      </c>
      <c r="H15" s="281" t="str">
        <f t="shared" si="1"/>
        <v/>
      </c>
      <c r="I15" s="282"/>
    </row>
    <row r="16" spans="1:9" s="4" customFormat="1" ht="22.5" x14ac:dyDescent="0.2">
      <c r="A16" s="274" t="s">
        <v>666</v>
      </c>
      <c r="B16" s="537"/>
      <c r="C16" s="520"/>
      <c r="D16" s="440" t="s">
        <v>675</v>
      </c>
      <c r="E16" s="441" t="s">
        <v>733</v>
      </c>
      <c r="F16" s="283">
        <f>IF(G16=Listas!$A$3,1,0)</f>
        <v>0</v>
      </c>
      <c r="G16" s="284" t="str">
        <f t="shared" si="0"/>
        <v>No</v>
      </c>
      <c r="H16" s="285" t="str">
        <f t="shared" si="1"/>
        <v/>
      </c>
      <c r="I16" s="282"/>
    </row>
    <row r="17" spans="1:9" s="4" customFormat="1" ht="12.75" x14ac:dyDescent="0.2">
      <c r="A17" s="274" t="s">
        <v>666</v>
      </c>
      <c r="B17" s="514">
        <v>2</v>
      </c>
      <c r="C17" s="517" t="s">
        <v>663</v>
      </c>
      <c r="D17" s="479" t="s">
        <v>676</v>
      </c>
      <c r="E17" s="480" t="s">
        <v>734</v>
      </c>
      <c r="F17" s="279">
        <f>IF(G17=Listas!$A$3,1,0)</f>
        <v>0</v>
      </c>
      <c r="G17" s="280" t="str">
        <f t="shared" si="0"/>
        <v>No</v>
      </c>
      <c r="H17" s="281" t="str">
        <f t="shared" si="1"/>
        <v/>
      </c>
      <c r="I17" s="282"/>
    </row>
    <row r="18" spans="1:9" s="4" customFormat="1" ht="12.75" x14ac:dyDescent="0.2">
      <c r="A18" s="274" t="s">
        <v>666</v>
      </c>
      <c r="B18" s="514"/>
      <c r="C18" s="517"/>
      <c r="D18" s="481" t="s">
        <v>677</v>
      </c>
      <c r="E18" s="482" t="s">
        <v>735</v>
      </c>
      <c r="F18" s="283">
        <f>IF(G18=Listas!$A$3,1,0)</f>
        <v>0</v>
      </c>
      <c r="G18" s="284" t="str">
        <f t="shared" si="0"/>
        <v>No</v>
      </c>
      <c r="H18" s="285" t="str">
        <f t="shared" si="1"/>
        <v/>
      </c>
      <c r="I18" s="282"/>
    </row>
    <row r="19" spans="1:9" s="4" customFormat="1" ht="12.75" x14ac:dyDescent="0.2">
      <c r="A19" s="274" t="s">
        <v>666</v>
      </c>
      <c r="B19" s="514"/>
      <c r="C19" s="517"/>
      <c r="D19" s="481" t="s">
        <v>678</v>
      </c>
      <c r="E19" s="482" t="s">
        <v>736</v>
      </c>
      <c r="F19" s="279">
        <f>IF(G19=Listas!$A$3,1,0)</f>
        <v>0</v>
      </c>
      <c r="G19" s="280" t="str">
        <f t="shared" si="0"/>
        <v>No</v>
      </c>
      <c r="H19" s="281" t="str">
        <f t="shared" si="1"/>
        <v/>
      </c>
      <c r="I19" s="282"/>
    </row>
    <row r="20" spans="1:9" s="4" customFormat="1" ht="12.75" x14ac:dyDescent="0.2">
      <c r="A20" s="274" t="s">
        <v>666</v>
      </c>
      <c r="B20" s="514"/>
      <c r="C20" s="517"/>
      <c r="D20" s="481" t="s">
        <v>679</v>
      </c>
      <c r="E20" s="482" t="s">
        <v>737</v>
      </c>
      <c r="F20" s="283">
        <f>IF(G20=Listas!$A$3,1,0)</f>
        <v>0</v>
      </c>
      <c r="G20" s="284" t="str">
        <f t="shared" si="0"/>
        <v>No</v>
      </c>
      <c r="H20" s="285" t="str">
        <f t="shared" si="1"/>
        <v/>
      </c>
      <c r="I20" s="282"/>
    </row>
    <row r="21" spans="1:9" s="4" customFormat="1" ht="12.75" x14ac:dyDescent="0.2">
      <c r="A21" s="274" t="s">
        <v>666</v>
      </c>
      <c r="B21" s="514"/>
      <c r="C21" s="517"/>
      <c r="D21" s="483" t="s">
        <v>680</v>
      </c>
      <c r="E21" s="484" t="s">
        <v>25</v>
      </c>
      <c r="F21" s="279">
        <f>IF(G21=Listas!$A$3,1,0)</f>
        <v>0</v>
      </c>
      <c r="G21" s="280" t="str">
        <f t="shared" si="0"/>
        <v>No</v>
      </c>
      <c r="H21" s="281" t="str">
        <f t="shared" si="1"/>
        <v/>
      </c>
      <c r="I21" s="282"/>
    </row>
    <row r="22" spans="1:9" s="4" customFormat="1" ht="12.75" x14ac:dyDescent="0.2">
      <c r="A22" s="274" t="s">
        <v>666</v>
      </c>
      <c r="B22" s="519">
        <v>3</v>
      </c>
      <c r="C22" s="520" t="s">
        <v>662</v>
      </c>
      <c r="D22" s="442" t="s">
        <v>681</v>
      </c>
      <c r="E22" s="443" t="s">
        <v>738</v>
      </c>
      <c r="F22" s="283">
        <f>IF(G22=Listas!$A$3,1,0)</f>
        <v>0</v>
      </c>
      <c r="G22" s="284" t="str">
        <f t="shared" si="0"/>
        <v>No</v>
      </c>
      <c r="H22" s="285" t="str">
        <f t="shared" si="1"/>
        <v/>
      </c>
      <c r="I22" s="282"/>
    </row>
    <row r="23" spans="1:9" s="4" customFormat="1" ht="12.75" x14ac:dyDescent="0.2">
      <c r="A23" s="274" t="s">
        <v>666</v>
      </c>
      <c r="B23" s="519"/>
      <c r="C23" s="520"/>
      <c r="D23" s="438" t="s">
        <v>682</v>
      </c>
      <c r="E23" s="439" t="s">
        <v>739</v>
      </c>
      <c r="F23" s="279">
        <f>IF(G23=Listas!$A$3,1,0)</f>
        <v>0</v>
      </c>
      <c r="G23" s="280" t="str">
        <f t="shared" si="0"/>
        <v>No</v>
      </c>
      <c r="H23" s="281" t="str">
        <f t="shared" si="1"/>
        <v/>
      </c>
      <c r="I23" s="282"/>
    </row>
    <row r="24" spans="1:9" s="4" customFormat="1" ht="22.5" x14ac:dyDescent="0.2">
      <c r="A24" s="274" t="s">
        <v>666</v>
      </c>
      <c r="B24" s="519"/>
      <c r="C24" s="520"/>
      <c r="D24" s="438" t="s">
        <v>683</v>
      </c>
      <c r="E24" s="439" t="s">
        <v>740</v>
      </c>
      <c r="F24" s="283">
        <f>IF(G24=Listas!$A$3,1,0)</f>
        <v>0</v>
      </c>
      <c r="G24" s="284" t="str">
        <f t="shared" si="0"/>
        <v>No</v>
      </c>
      <c r="H24" s="285" t="str">
        <f t="shared" si="1"/>
        <v/>
      </c>
      <c r="I24" s="282"/>
    </row>
    <row r="25" spans="1:9" s="4" customFormat="1" ht="22.5" x14ac:dyDescent="0.2">
      <c r="A25" s="274" t="s">
        <v>666</v>
      </c>
      <c r="B25" s="519"/>
      <c r="C25" s="520"/>
      <c r="D25" s="440" t="s">
        <v>684</v>
      </c>
      <c r="E25" s="441" t="s">
        <v>25</v>
      </c>
      <c r="F25" s="279">
        <f>IF(G25=Listas!$A$3,1,0)</f>
        <v>0</v>
      </c>
      <c r="G25" s="280" t="str">
        <f t="shared" si="0"/>
        <v>No</v>
      </c>
      <c r="H25" s="281" t="str">
        <f t="shared" si="1"/>
        <v/>
      </c>
      <c r="I25" s="282"/>
    </row>
    <row r="26" spans="1:9" s="4" customFormat="1" ht="12.75" x14ac:dyDescent="0.2">
      <c r="A26" s="274" t="s">
        <v>666</v>
      </c>
      <c r="B26" s="514">
        <v>4</v>
      </c>
      <c r="C26" s="517" t="s">
        <v>661</v>
      </c>
      <c r="D26" s="479" t="s">
        <v>685</v>
      </c>
      <c r="E26" s="480" t="s">
        <v>741</v>
      </c>
      <c r="F26" s="283">
        <f>IF(G26=Listas!$A$3,1,0)</f>
        <v>0</v>
      </c>
      <c r="G26" s="284" t="str">
        <f t="shared" si="0"/>
        <v>No</v>
      </c>
      <c r="H26" s="285" t="str">
        <f t="shared" si="1"/>
        <v/>
      </c>
      <c r="I26" s="282"/>
    </row>
    <row r="27" spans="1:9" s="4" customFormat="1" ht="12.75" x14ac:dyDescent="0.2">
      <c r="A27" s="274" t="s">
        <v>666</v>
      </c>
      <c r="B27" s="514"/>
      <c r="C27" s="517"/>
      <c r="D27" s="481" t="s">
        <v>686</v>
      </c>
      <c r="E27" s="482" t="s">
        <v>742</v>
      </c>
      <c r="F27" s="279">
        <f>IF(G27=Listas!$A$3,1,0)</f>
        <v>0</v>
      </c>
      <c r="G27" s="280" t="str">
        <f t="shared" si="0"/>
        <v>No</v>
      </c>
      <c r="H27" s="281" t="str">
        <f t="shared" si="1"/>
        <v/>
      </c>
      <c r="I27" s="282"/>
    </row>
    <row r="28" spans="1:9" s="4" customFormat="1" ht="12.75" x14ac:dyDescent="0.2">
      <c r="A28" s="274" t="s">
        <v>666</v>
      </c>
      <c r="B28" s="514"/>
      <c r="C28" s="517"/>
      <c r="D28" s="483" t="s">
        <v>687</v>
      </c>
      <c r="E28" s="484" t="s">
        <v>25</v>
      </c>
      <c r="F28" s="283">
        <f>IF(G28=Listas!$A$3,1,0)</f>
        <v>0</v>
      </c>
      <c r="G28" s="284" t="str">
        <f t="shared" si="0"/>
        <v>No</v>
      </c>
      <c r="H28" s="285" t="str">
        <f t="shared" si="1"/>
        <v/>
      </c>
      <c r="I28" s="282"/>
    </row>
    <row r="29" spans="1:9" s="4" customFormat="1" ht="12.75" x14ac:dyDescent="0.2">
      <c r="A29" s="274" t="s">
        <v>666</v>
      </c>
      <c r="B29" s="519">
        <v>5</v>
      </c>
      <c r="C29" s="520" t="s">
        <v>660</v>
      </c>
      <c r="D29" s="442" t="s">
        <v>688</v>
      </c>
      <c r="E29" s="443" t="s">
        <v>743</v>
      </c>
      <c r="F29" s="279">
        <f>IF(G29=Listas!$A$3,1,0)</f>
        <v>0</v>
      </c>
      <c r="G29" s="280" t="str">
        <f t="shared" si="0"/>
        <v>No</v>
      </c>
      <c r="H29" s="281" t="str">
        <f t="shared" si="1"/>
        <v/>
      </c>
      <c r="I29" s="282"/>
    </row>
    <row r="30" spans="1:9" s="4" customFormat="1" ht="12.75" x14ac:dyDescent="0.2">
      <c r="A30" s="274" t="s">
        <v>666</v>
      </c>
      <c r="B30" s="519"/>
      <c r="C30" s="520"/>
      <c r="D30" s="438" t="s">
        <v>689</v>
      </c>
      <c r="E30" s="439" t="s">
        <v>744</v>
      </c>
      <c r="F30" s="283">
        <f>IF(G30=Listas!$A$3,1,0)</f>
        <v>0</v>
      </c>
      <c r="G30" s="284" t="str">
        <f t="shared" si="0"/>
        <v>No</v>
      </c>
      <c r="H30" s="285" t="str">
        <f t="shared" si="1"/>
        <v/>
      </c>
      <c r="I30" s="282"/>
    </row>
    <row r="31" spans="1:9" s="4" customFormat="1" ht="12.75" x14ac:dyDescent="0.2">
      <c r="A31" s="274" t="s">
        <v>666</v>
      </c>
      <c r="B31" s="519"/>
      <c r="C31" s="520"/>
      <c r="D31" s="438" t="s">
        <v>690</v>
      </c>
      <c r="E31" s="439" t="s">
        <v>745</v>
      </c>
      <c r="F31" s="279">
        <f>IF(G31=Listas!$A$3,1,0)</f>
        <v>0</v>
      </c>
      <c r="G31" s="280" t="str">
        <f t="shared" si="0"/>
        <v>No</v>
      </c>
      <c r="H31" s="281" t="str">
        <f t="shared" si="1"/>
        <v/>
      </c>
      <c r="I31" s="282"/>
    </row>
    <row r="32" spans="1:9" s="4" customFormat="1" ht="12.75" x14ac:dyDescent="0.2">
      <c r="A32" s="274" t="s">
        <v>666</v>
      </c>
      <c r="B32" s="519"/>
      <c r="C32" s="520"/>
      <c r="D32" s="438" t="s">
        <v>691</v>
      </c>
      <c r="E32" s="439" t="s">
        <v>746</v>
      </c>
      <c r="F32" s="283">
        <f>IF(G32=Listas!$A$3,1,0)</f>
        <v>0</v>
      </c>
      <c r="G32" s="284" t="str">
        <f t="shared" si="0"/>
        <v>No</v>
      </c>
      <c r="H32" s="285" t="str">
        <f t="shared" si="1"/>
        <v/>
      </c>
      <c r="I32" s="282"/>
    </row>
    <row r="33" spans="1:9" s="4" customFormat="1" ht="12.75" x14ac:dyDescent="0.2">
      <c r="A33" s="274" t="s">
        <v>666</v>
      </c>
      <c r="B33" s="519"/>
      <c r="C33" s="520"/>
      <c r="D33" s="440" t="s">
        <v>692</v>
      </c>
      <c r="E33" s="441" t="s">
        <v>25</v>
      </c>
      <c r="F33" s="279">
        <f>IF(G33=Listas!$A$3,1,0)</f>
        <v>0</v>
      </c>
      <c r="G33" s="280" t="str">
        <f t="shared" si="0"/>
        <v>No</v>
      </c>
      <c r="H33" s="281" t="str">
        <f t="shared" si="1"/>
        <v/>
      </c>
      <c r="I33" s="282"/>
    </row>
    <row r="34" spans="1:9" s="4" customFormat="1" ht="12.75" x14ac:dyDescent="0.2">
      <c r="A34" s="274" t="s">
        <v>666</v>
      </c>
      <c r="B34" s="514">
        <v>6</v>
      </c>
      <c r="C34" s="517" t="s">
        <v>659</v>
      </c>
      <c r="D34" s="479" t="s">
        <v>693</v>
      </c>
      <c r="E34" s="480" t="s">
        <v>747</v>
      </c>
      <c r="F34" s="283">
        <f>IF(G34=Listas!$A$3,1,0)</f>
        <v>0</v>
      </c>
      <c r="G34" s="284" t="str">
        <f t="shared" si="0"/>
        <v>No</v>
      </c>
      <c r="H34" s="285" t="str">
        <f t="shared" si="1"/>
        <v/>
      </c>
      <c r="I34" s="282"/>
    </row>
    <row r="35" spans="1:9" s="4" customFormat="1" ht="12.75" x14ac:dyDescent="0.2">
      <c r="A35" s="274" t="s">
        <v>666</v>
      </c>
      <c r="B35" s="514"/>
      <c r="C35" s="517"/>
      <c r="D35" s="481" t="s">
        <v>694</v>
      </c>
      <c r="E35" s="482" t="s">
        <v>748</v>
      </c>
      <c r="F35" s="279">
        <f>IF(G35=Listas!$A$3,1,0)</f>
        <v>0</v>
      </c>
      <c r="G35" s="280" t="str">
        <f t="shared" si="0"/>
        <v>No</v>
      </c>
      <c r="H35" s="281" t="str">
        <f t="shared" si="1"/>
        <v/>
      </c>
      <c r="I35" s="282"/>
    </row>
    <row r="36" spans="1:9" s="4" customFormat="1" ht="12.75" x14ac:dyDescent="0.2">
      <c r="A36" s="274" t="s">
        <v>666</v>
      </c>
      <c r="B36" s="514"/>
      <c r="C36" s="518"/>
      <c r="D36" s="481" t="s">
        <v>695</v>
      </c>
      <c r="E36" s="482" t="s">
        <v>25</v>
      </c>
      <c r="F36" s="286">
        <f>IF(G36=Listas!$A$3,1,0)</f>
        <v>0</v>
      </c>
      <c r="G36" s="287" t="str">
        <f t="shared" si="0"/>
        <v>No</v>
      </c>
      <c r="H36" s="288" t="str">
        <f t="shared" si="1"/>
        <v/>
      </c>
      <c r="I36" s="289"/>
    </row>
    <row r="37" spans="1:9" s="4" customFormat="1" ht="12.75" x14ac:dyDescent="0.2">
      <c r="A37" s="274" t="s">
        <v>666</v>
      </c>
      <c r="B37" s="519">
        <v>7</v>
      </c>
      <c r="C37" s="520" t="s">
        <v>658</v>
      </c>
      <c r="D37" s="442" t="s">
        <v>696</v>
      </c>
      <c r="E37" s="443" t="s">
        <v>749</v>
      </c>
      <c r="F37" s="279">
        <f>IF(G37=Listas!$A$3,1,0)</f>
        <v>0</v>
      </c>
      <c r="G37" s="280" t="str">
        <f t="shared" si="0"/>
        <v>No</v>
      </c>
      <c r="H37" s="281" t="str">
        <f t="shared" si="1"/>
        <v/>
      </c>
      <c r="I37" s="282"/>
    </row>
    <row r="38" spans="1:9" s="4" customFormat="1" ht="12.75" x14ac:dyDescent="0.2">
      <c r="A38" s="274" t="s">
        <v>666</v>
      </c>
      <c r="B38" s="519"/>
      <c r="C38" s="520"/>
      <c r="D38" s="438" t="s">
        <v>697</v>
      </c>
      <c r="E38" s="439" t="s">
        <v>750</v>
      </c>
      <c r="F38" s="283">
        <f>IF(G38=Listas!$A$3,1,0)</f>
        <v>0</v>
      </c>
      <c r="G38" s="284" t="str">
        <f t="shared" si="0"/>
        <v>No</v>
      </c>
      <c r="H38" s="285" t="str">
        <f t="shared" si="1"/>
        <v/>
      </c>
      <c r="I38" s="282"/>
    </row>
    <row r="39" spans="1:9" s="4" customFormat="1" ht="12.75" x14ac:dyDescent="0.2">
      <c r="A39" s="274" t="s">
        <v>666</v>
      </c>
      <c r="B39" s="519"/>
      <c r="C39" s="520"/>
      <c r="D39" s="440" t="s">
        <v>698</v>
      </c>
      <c r="E39" s="441" t="s">
        <v>751</v>
      </c>
      <c r="F39" s="279">
        <f>IF(G39=Listas!$A$3,1,0)</f>
        <v>0</v>
      </c>
      <c r="G39" s="280" t="str">
        <f t="shared" si="0"/>
        <v>No</v>
      </c>
      <c r="H39" s="281" t="str">
        <f t="shared" si="1"/>
        <v/>
      </c>
      <c r="I39" s="282"/>
    </row>
    <row r="40" spans="1:9" s="4" customFormat="1" ht="12.75" x14ac:dyDescent="0.2">
      <c r="A40" s="274" t="s">
        <v>666</v>
      </c>
      <c r="B40" s="514">
        <v>8</v>
      </c>
      <c r="C40" s="516" t="s">
        <v>657</v>
      </c>
      <c r="D40" s="481" t="s">
        <v>699</v>
      </c>
      <c r="E40" s="482" t="s">
        <v>752</v>
      </c>
      <c r="F40" s="275">
        <f>IF(G40=Listas!$A$3,1,0)</f>
        <v>0</v>
      </c>
      <c r="G40" s="276" t="str">
        <f t="shared" si="0"/>
        <v>No</v>
      </c>
      <c r="H40" s="277" t="str">
        <f t="shared" si="1"/>
        <v/>
      </c>
      <c r="I40" s="278"/>
    </row>
    <row r="41" spans="1:9" s="4" customFormat="1" ht="12.75" x14ac:dyDescent="0.2">
      <c r="A41" s="274" t="s">
        <v>666</v>
      </c>
      <c r="B41" s="514"/>
      <c r="C41" s="517"/>
      <c r="D41" s="481" t="s">
        <v>700</v>
      </c>
      <c r="E41" s="482" t="s">
        <v>753</v>
      </c>
      <c r="F41" s="279">
        <f>IF(G41=Listas!$A$3,1,0)</f>
        <v>0</v>
      </c>
      <c r="G41" s="280" t="str">
        <f t="shared" si="0"/>
        <v>No</v>
      </c>
      <c r="H41" s="281" t="str">
        <f t="shared" si="1"/>
        <v/>
      </c>
      <c r="I41" s="282"/>
    </row>
    <row r="42" spans="1:9" s="4" customFormat="1" ht="12.75" x14ac:dyDescent="0.2">
      <c r="A42" s="274" t="s">
        <v>666</v>
      </c>
      <c r="B42" s="514"/>
      <c r="C42" s="517"/>
      <c r="D42" s="481" t="s">
        <v>701</v>
      </c>
      <c r="E42" s="482" t="s">
        <v>754</v>
      </c>
      <c r="F42" s="283">
        <f>IF(G42=Listas!$A$3,1,0)</f>
        <v>0</v>
      </c>
      <c r="G42" s="284" t="str">
        <f t="shared" si="0"/>
        <v>No</v>
      </c>
      <c r="H42" s="285" t="str">
        <f t="shared" si="1"/>
        <v/>
      </c>
      <c r="I42" s="282"/>
    </row>
    <row r="43" spans="1:9" s="4" customFormat="1" ht="12.75" x14ac:dyDescent="0.2">
      <c r="A43" s="274" t="s">
        <v>666</v>
      </c>
      <c r="B43" s="514"/>
      <c r="C43" s="517"/>
      <c r="D43" s="481" t="s">
        <v>702</v>
      </c>
      <c r="E43" s="482" t="s">
        <v>755</v>
      </c>
      <c r="F43" s="279">
        <f>IF(G43=Listas!$A$3,1,0)</f>
        <v>0</v>
      </c>
      <c r="G43" s="280" t="str">
        <f t="shared" si="0"/>
        <v>No</v>
      </c>
      <c r="H43" s="281" t="str">
        <f t="shared" si="1"/>
        <v/>
      </c>
      <c r="I43" s="282"/>
    </row>
    <row r="44" spans="1:9" s="4" customFormat="1" ht="22.5" x14ac:dyDescent="0.2">
      <c r="A44" s="274" t="s">
        <v>666</v>
      </c>
      <c r="B44" s="514"/>
      <c r="C44" s="517"/>
      <c r="D44" s="481" t="s">
        <v>703</v>
      </c>
      <c r="E44" s="482" t="s">
        <v>756</v>
      </c>
      <c r="F44" s="283">
        <f>IF(G44=Listas!$A$3,1,0)</f>
        <v>0</v>
      </c>
      <c r="G44" s="284" t="str">
        <f t="shared" si="0"/>
        <v>No</v>
      </c>
      <c r="H44" s="285" t="str">
        <f t="shared" si="1"/>
        <v/>
      </c>
      <c r="I44" s="282"/>
    </row>
    <row r="45" spans="1:9" s="4" customFormat="1" ht="12.75" x14ac:dyDescent="0.2">
      <c r="A45" s="274" t="s">
        <v>666</v>
      </c>
      <c r="B45" s="514"/>
      <c r="C45" s="518"/>
      <c r="D45" s="481" t="s">
        <v>704</v>
      </c>
      <c r="E45" s="482" t="s">
        <v>757</v>
      </c>
      <c r="F45" s="309">
        <f>IF(G45=Listas!$A$3,1,0)</f>
        <v>0</v>
      </c>
      <c r="G45" s="310" t="str">
        <f t="shared" si="0"/>
        <v>No</v>
      </c>
      <c r="H45" s="311" t="str">
        <f t="shared" si="1"/>
        <v/>
      </c>
      <c r="I45" s="289"/>
    </row>
    <row r="46" spans="1:9" s="4" customFormat="1" ht="12.75" x14ac:dyDescent="0.2">
      <c r="A46" s="274" t="s">
        <v>666</v>
      </c>
      <c r="B46" s="519">
        <v>9</v>
      </c>
      <c r="C46" s="520" t="s">
        <v>656</v>
      </c>
      <c r="D46" s="442" t="s">
        <v>705</v>
      </c>
      <c r="E46" s="443" t="s">
        <v>758</v>
      </c>
      <c r="F46" s="283">
        <f>IF(G46=Listas!$A$3,1,0)</f>
        <v>0</v>
      </c>
      <c r="G46" s="284" t="str">
        <f t="shared" si="0"/>
        <v>No</v>
      </c>
      <c r="H46" s="285" t="str">
        <f t="shared" si="1"/>
        <v/>
      </c>
      <c r="I46" s="282"/>
    </row>
    <row r="47" spans="1:9" s="4" customFormat="1" ht="12.75" x14ac:dyDescent="0.2">
      <c r="A47" s="274" t="s">
        <v>666</v>
      </c>
      <c r="B47" s="519"/>
      <c r="C47" s="520"/>
      <c r="D47" s="438" t="s">
        <v>706</v>
      </c>
      <c r="E47" s="439" t="s">
        <v>759</v>
      </c>
      <c r="F47" s="279">
        <f>IF(G47=Listas!$A$3,1,0)</f>
        <v>0</v>
      </c>
      <c r="G47" s="280" t="str">
        <f t="shared" si="0"/>
        <v>No</v>
      </c>
      <c r="H47" s="281" t="str">
        <f t="shared" si="1"/>
        <v/>
      </c>
      <c r="I47" s="282"/>
    </row>
    <row r="48" spans="1:9" s="4" customFormat="1" ht="22.5" x14ac:dyDescent="0.2">
      <c r="A48" s="274" t="s">
        <v>666</v>
      </c>
      <c r="B48" s="519"/>
      <c r="C48" s="520"/>
      <c r="D48" s="438" t="s">
        <v>707</v>
      </c>
      <c r="E48" s="439" t="s">
        <v>760</v>
      </c>
      <c r="F48" s="283">
        <f>IF(G48=Listas!$A$3,1,0)</f>
        <v>0</v>
      </c>
      <c r="G48" s="284" t="str">
        <f t="shared" si="0"/>
        <v>No</v>
      </c>
      <c r="H48" s="285" t="str">
        <f t="shared" si="1"/>
        <v/>
      </c>
      <c r="I48" s="282"/>
    </row>
    <row r="49" spans="1:9" s="4" customFormat="1" ht="12.75" x14ac:dyDescent="0.2">
      <c r="A49" s="274" t="s">
        <v>666</v>
      </c>
      <c r="B49" s="519"/>
      <c r="C49" s="520"/>
      <c r="D49" s="438" t="s">
        <v>708</v>
      </c>
      <c r="E49" s="439" t="s">
        <v>761</v>
      </c>
      <c r="F49" s="279">
        <f>IF(G49=Listas!$A$3,1,0)</f>
        <v>0</v>
      </c>
      <c r="G49" s="280" t="str">
        <f t="shared" si="0"/>
        <v>No</v>
      </c>
      <c r="H49" s="281" t="str">
        <f t="shared" si="1"/>
        <v/>
      </c>
      <c r="I49" s="282"/>
    </row>
    <row r="50" spans="1:9" s="4" customFormat="1" ht="12.75" x14ac:dyDescent="0.2">
      <c r="A50" s="274" t="s">
        <v>666</v>
      </c>
      <c r="B50" s="519"/>
      <c r="C50" s="520"/>
      <c r="D50" s="440" t="s">
        <v>709</v>
      </c>
      <c r="E50" s="441" t="s">
        <v>25</v>
      </c>
      <c r="F50" s="283">
        <f>IF(G50=Listas!$A$3,1,0)</f>
        <v>0</v>
      </c>
      <c r="G50" s="284" t="str">
        <f t="shared" si="0"/>
        <v>No</v>
      </c>
      <c r="H50" s="285" t="str">
        <f t="shared" si="1"/>
        <v/>
      </c>
      <c r="I50" s="282"/>
    </row>
    <row r="51" spans="1:9" s="4" customFormat="1" ht="12.75" x14ac:dyDescent="0.2">
      <c r="A51" s="274" t="s">
        <v>666</v>
      </c>
      <c r="B51" s="514">
        <v>10</v>
      </c>
      <c r="C51" s="516" t="s">
        <v>655</v>
      </c>
      <c r="D51" s="481" t="s">
        <v>710</v>
      </c>
      <c r="E51" s="482" t="s">
        <v>762</v>
      </c>
      <c r="F51" s="312">
        <f>IF(G51=Listas!$A$3,1,0)</f>
        <v>0</v>
      </c>
      <c r="G51" s="313" t="str">
        <f t="shared" si="0"/>
        <v>No</v>
      </c>
      <c r="H51" s="314" t="str">
        <f t="shared" si="1"/>
        <v/>
      </c>
      <c r="I51" s="278"/>
    </row>
    <row r="52" spans="1:9" s="4" customFormat="1" ht="12.75" x14ac:dyDescent="0.2">
      <c r="A52" s="274" t="s">
        <v>666</v>
      </c>
      <c r="B52" s="514"/>
      <c r="C52" s="517"/>
      <c r="D52" s="481" t="s">
        <v>711</v>
      </c>
      <c r="E52" s="482" t="s">
        <v>763</v>
      </c>
      <c r="F52" s="283">
        <f>IF(G52=Listas!$A$3,1,0)</f>
        <v>0</v>
      </c>
      <c r="G52" s="284" t="str">
        <f t="shared" si="0"/>
        <v>No</v>
      </c>
      <c r="H52" s="285" t="str">
        <f t="shared" si="1"/>
        <v/>
      </c>
      <c r="I52" s="282"/>
    </row>
    <row r="53" spans="1:9" s="4" customFormat="1" ht="12.75" x14ac:dyDescent="0.2">
      <c r="A53" s="274" t="s">
        <v>666</v>
      </c>
      <c r="B53" s="515"/>
      <c r="C53" s="518"/>
      <c r="D53" s="481" t="s">
        <v>712</v>
      </c>
      <c r="E53" s="482" t="s">
        <v>25</v>
      </c>
      <c r="F53" s="309">
        <f>IF(G53=Listas!$A$3,1,0)</f>
        <v>0</v>
      </c>
      <c r="G53" s="310" t="str">
        <f t="shared" si="0"/>
        <v>No</v>
      </c>
      <c r="H53" s="311" t="str">
        <f t="shared" si="1"/>
        <v/>
      </c>
      <c r="I53" s="289"/>
    </row>
    <row r="54" spans="1:9" s="4" customFormat="1" ht="12.75" x14ac:dyDescent="0.2">
      <c r="A54" s="274" t="s">
        <v>666</v>
      </c>
      <c r="B54" s="519">
        <v>11</v>
      </c>
      <c r="C54" s="520" t="s">
        <v>654</v>
      </c>
      <c r="D54" s="442" t="s">
        <v>713</v>
      </c>
      <c r="E54" s="443" t="s">
        <v>764</v>
      </c>
      <c r="F54" s="283">
        <f>IF(G54=Listas!$A$3,1,0)</f>
        <v>0</v>
      </c>
      <c r="G54" s="284" t="str">
        <f t="shared" si="0"/>
        <v>No</v>
      </c>
      <c r="H54" s="285" t="str">
        <f t="shared" si="1"/>
        <v/>
      </c>
      <c r="I54" s="282"/>
    </row>
    <row r="55" spans="1:9" s="4" customFormat="1" ht="12.75" x14ac:dyDescent="0.2">
      <c r="A55" s="274" t="s">
        <v>666</v>
      </c>
      <c r="B55" s="519"/>
      <c r="C55" s="520"/>
      <c r="D55" s="440" t="s">
        <v>714</v>
      </c>
      <c r="E55" s="441" t="s">
        <v>25</v>
      </c>
      <c r="F55" s="279">
        <f>IF(G55=Listas!$A$3,1,0)</f>
        <v>0</v>
      </c>
      <c r="G55" s="280" t="str">
        <f t="shared" si="0"/>
        <v>No</v>
      </c>
      <c r="H55" s="281" t="str">
        <f t="shared" si="1"/>
        <v/>
      </c>
      <c r="I55" s="282"/>
    </row>
    <row r="56" spans="1:9" s="4" customFormat="1" ht="12.75" x14ac:dyDescent="0.2">
      <c r="A56" s="274" t="s">
        <v>666</v>
      </c>
      <c r="B56" s="513">
        <v>12</v>
      </c>
      <c r="C56" s="516" t="s">
        <v>653</v>
      </c>
      <c r="D56" s="481" t="s">
        <v>715</v>
      </c>
      <c r="E56" s="482" t="s">
        <v>765</v>
      </c>
      <c r="F56" s="275">
        <f>IF(G56=Listas!$A$3,1,0)</f>
        <v>0</v>
      </c>
      <c r="G56" s="276" t="str">
        <f t="shared" si="0"/>
        <v>No</v>
      </c>
      <c r="H56" s="277" t="str">
        <f t="shared" si="1"/>
        <v/>
      </c>
      <c r="I56" s="278"/>
    </row>
    <row r="57" spans="1:9" s="4" customFormat="1" ht="12.75" x14ac:dyDescent="0.2">
      <c r="A57" s="274" t="s">
        <v>666</v>
      </c>
      <c r="B57" s="514"/>
      <c r="C57" s="517"/>
      <c r="D57" s="481" t="s">
        <v>716</v>
      </c>
      <c r="E57" s="482" t="s">
        <v>766</v>
      </c>
      <c r="F57" s="279">
        <f>IF(G57=Listas!$A$3,1,0)</f>
        <v>0</v>
      </c>
      <c r="G57" s="280" t="str">
        <f t="shared" si="0"/>
        <v>No</v>
      </c>
      <c r="H57" s="281" t="str">
        <f t="shared" si="1"/>
        <v/>
      </c>
      <c r="I57" s="282"/>
    </row>
    <row r="58" spans="1:9" s="4" customFormat="1" ht="12.75" x14ac:dyDescent="0.2">
      <c r="A58" s="274" t="s">
        <v>666</v>
      </c>
      <c r="B58" s="514"/>
      <c r="C58" s="517"/>
      <c r="D58" s="481" t="s">
        <v>717</v>
      </c>
      <c r="E58" s="482" t="s">
        <v>767</v>
      </c>
      <c r="F58" s="283">
        <f>IF(G58=Listas!$A$3,1,0)</f>
        <v>0</v>
      </c>
      <c r="G58" s="284" t="str">
        <f t="shared" si="0"/>
        <v>No</v>
      </c>
      <c r="H58" s="285" t="str">
        <f t="shared" si="1"/>
        <v/>
      </c>
      <c r="I58" s="282"/>
    </row>
    <row r="59" spans="1:9" s="4" customFormat="1" ht="12.75" x14ac:dyDescent="0.2">
      <c r="A59" s="274" t="s">
        <v>666</v>
      </c>
      <c r="B59" s="514"/>
      <c r="C59" s="517"/>
      <c r="D59" s="481" t="s">
        <v>718</v>
      </c>
      <c r="E59" s="482" t="s">
        <v>768</v>
      </c>
      <c r="F59" s="279">
        <f>IF(G59=Listas!$A$3,1,0)</f>
        <v>0</v>
      </c>
      <c r="G59" s="280" t="str">
        <f t="shared" si="0"/>
        <v>No</v>
      </c>
      <c r="H59" s="281" t="str">
        <f t="shared" si="1"/>
        <v/>
      </c>
      <c r="I59" s="282"/>
    </row>
    <row r="60" spans="1:9" s="4" customFormat="1" ht="12.75" x14ac:dyDescent="0.2">
      <c r="A60" s="274" t="s">
        <v>666</v>
      </c>
      <c r="B60" s="514"/>
      <c r="C60" s="517"/>
      <c r="D60" s="481" t="s">
        <v>719</v>
      </c>
      <c r="E60" s="482" t="s">
        <v>769</v>
      </c>
      <c r="F60" s="283">
        <f>IF(G60=Listas!$A$3,1,0)</f>
        <v>0</v>
      </c>
      <c r="G60" s="284" t="str">
        <f t="shared" si="0"/>
        <v>No</v>
      </c>
      <c r="H60" s="285" t="str">
        <f t="shared" si="1"/>
        <v/>
      </c>
      <c r="I60" s="282"/>
    </row>
    <row r="61" spans="1:9" s="4" customFormat="1" ht="12.75" x14ac:dyDescent="0.2">
      <c r="A61" s="274" t="s">
        <v>666</v>
      </c>
      <c r="B61" s="514"/>
      <c r="C61" s="517"/>
      <c r="D61" s="481" t="s">
        <v>720</v>
      </c>
      <c r="E61" s="482" t="s">
        <v>770</v>
      </c>
      <c r="F61" s="279">
        <f>IF(G61=Listas!$A$3,1,0)</f>
        <v>0</v>
      </c>
      <c r="G61" s="280" t="str">
        <f t="shared" si="0"/>
        <v>No</v>
      </c>
      <c r="H61" s="281" t="str">
        <f t="shared" si="1"/>
        <v/>
      </c>
      <c r="I61" s="282"/>
    </row>
    <row r="62" spans="1:9" s="4" customFormat="1" ht="12.75" x14ac:dyDescent="0.2">
      <c r="A62" s="274" t="s">
        <v>666</v>
      </c>
      <c r="B62" s="514"/>
      <c r="C62" s="517"/>
      <c r="D62" s="481" t="s">
        <v>721</v>
      </c>
      <c r="E62" s="482" t="s">
        <v>771</v>
      </c>
      <c r="F62" s="283">
        <f>IF(G62=Listas!$A$3,1,0)</f>
        <v>0</v>
      </c>
      <c r="G62" s="284" t="str">
        <f t="shared" si="0"/>
        <v>No</v>
      </c>
      <c r="H62" s="285" t="str">
        <f t="shared" si="1"/>
        <v/>
      </c>
      <c r="I62" s="282"/>
    </row>
    <row r="63" spans="1:9" s="4" customFormat="1" ht="12.75" x14ac:dyDescent="0.2">
      <c r="A63" s="274" t="s">
        <v>666</v>
      </c>
      <c r="B63" s="514"/>
      <c r="C63" s="517"/>
      <c r="D63" s="481" t="s">
        <v>722</v>
      </c>
      <c r="E63" s="482" t="s">
        <v>772</v>
      </c>
      <c r="F63" s="279">
        <f>IF(G63=Listas!$A$3,1,0)</f>
        <v>0</v>
      </c>
      <c r="G63" s="280" t="str">
        <f t="shared" si="0"/>
        <v>No</v>
      </c>
      <c r="H63" s="281" t="str">
        <f t="shared" si="1"/>
        <v/>
      </c>
      <c r="I63" s="282"/>
    </row>
    <row r="64" spans="1:9" s="4" customFormat="1" ht="12.75" x14ac:dyDescent="0.2">
      <c r="A64" s="274" t="s">
        <v>666</v>
      </c>
      <c r="B64" s="514"/>
      <c r="C64" s="517"/>
      <c r="D64" s="481" t="s">
        <v>723</v>
      </c>
      <c r="E64" s="482" t="s">
        <v>773</v>
      </c>
      <c r="F64" s="283">
        <f>IF(G64=Listas!$A$3,1,0)</f>
        <v>0</v>
      </c>
      <c r="G64" s="284" t="str">
        <f t="shared" si="0"/>
        <v>No</v>
      </c>
      <c r="H64" s="285" t="str">
        <f t="shared" si="1"/>
        <v/>
      </c>
      <c r="I64" s="282"/>
    </row>
    <row r="65" spans="1:9" s="4" customFormat="1" ht="12.75" x14ac:dyDescent="0.2">
      <c r="A65" s="274" t="s">
        <v>666</v>
      </c>
      <c r="B65" s="514"/>
      <c r="C65" s="517"/>
      <c r="D65" s="481" t="s">
        <v>724</v>
      </c>
      <c r="E65" s="482" t="s">
        <v>774</v>
      </c>
      <c r="F65" s="279">
        <f>IF(G65=Listas!$A$3,1,0)</f>
        <v>0</v>
      </c>
      <c r="G65" s="280" t="str">
        <f t="shared" si="0"/>
        <v>No</v>
      </c>
      <c r="H65" s="281" t="str">
        <f t="shared" si="1"/>
        <v/>
      </c>
      <c r="I65" s="282"/>
    </row>
    <row r="66" spans="1:9" s="4" customFormat="1" ht="12.75" x14ac:dyDescent="0.2">
      <c r="A66" s="274" t="s">
        <v>666</v>
      </c>
      <c r="B66" s="514"/>
      <c r="C66" s="517"/>
      <c r="D66" s="481" t="s">
        <v>725</v>
      </c>
      <c r="E66" s="482" t="s">
        <v>775</v>
      </c>
      <c r="F66" s="283">
        <f>IF(G66=Listas!$A$3,1,0)</f>
        <v>0</v>
      </c>
      <c r="G66" s="284" t="str">
        <f t="shared" si="0"/>
        <v>No</v>
      </c>
      <c r="H66" s="285" t="str">
        <f t="shared" si="1"/>
        <v/>
      </c>
      <c r="I66" s="282"/>
    </row>
    <row r="67" spans="1:9" s="4" customFormat="1" ht="12.75" x14ac:dyDescent="0.2">
      <c r="A67" s="274" t="s">
        <v>666</v>
      </c>
      <c r="B67" s="514"/>
      <c r="C67" s="517"/>
      <c r="D67" s="481" t="s">
        <v>726</v>
      </c>
      <c r="E67" s="482" t="s">
        <v>776</v>
      </c>
      <c r="F67" s="279">
        <f>IF(G67=Listas!$A$3,1,0)</f>
        <v>0</v>
      </c>
      <c r="G67" s="280" t="str">
        <f t="shared" si="0"/>
        <v>No</v>
      </c>
      <c r="H67" s="281" t="str">
        <f t="shared" si="1"/>
        <v/>
      </c>
      <c r="I67" s="282"/>
    </row>
    <row r="68" spans="1:9" s="4" customFormat="1" ht="12.75" x14ac:dyDescent="0.2">
      <c r="A68" s="274" t="s">
        <v>666</v>
      </c>
      <c r="B68" s="514"/>
      <c r="C68" s="517"/>
      <c r="D68" s="481" t="s">
        <v>727</v>
      </c>
      <c r="E68" s="482" t="s">
        <v>777</v>
      </c>
      <c r="F68" s="283">
        <f>IF(G68=Listas!$A$3,1,0)</f>
        <v>0</v>
      </c>
      <c r="G68" s="284" t="str">
        <f t="shared" si="0"/>
        <v>No</v>
      </c>
      <c r="H68" s="285" t="str">
        <f t="shared" si="1"/>
        <v/>
      </c>
      <c r="I68" s="282"/>
    </row>
    <row r="69" spans="1:9" s="4" customFormat="1" ht="12.75" x14ac:dyDescent="0.2">
      <c r="A69" s="274" t="s">
        <v>666</v>
      </c>
      <c r="B69" s="515"/>
      <c r="C69" s="518"/>
      <c r="D69" s="481" t="s">
        <v>728</v>
      </c>
      <c r="E69" s="482" t="s">
        <v>25</v>
      </c>
      <c r="F69" s="286">
        <f>IF(G69=Listas!$A$3,1,0)</f>
        <v>0</v>
      </c>
      <c r="G69" s="287" t="str">
        <f t="shared" si="0"/>
        <v>No</v>
      </c>
      <c r="H69" s="288" t="str">
        <f t="shared" si="1"/>
        <v/>
      </c>
      <c r="I69" s="289"/>
    </row>
    <row r="70" spans="1:9" s="4" customFormat="1" ht="37.5" customHeight="1" thickBot="1" x14ac:dyDescent="0.25">
      <c r="A70" s="274" t="s">
        <v>666</v>
      </c>
      <c r="B70" s="487" t="s">
        <v>784</v>
      </c>
      <c r="C70" s="488" t="s">
        <v>785</v>
      </c>
      <c r="D70" s="444"/>
      <c r="E70" s="445"/>
      <c r="F70" s="290">
        <f>IF(G70=Listas!$A$3,1,0)</f>
        <v>0</v>
      </c>
      <c r="G70" s="291" t="str">
        <f t="shared" si="0"/>
        <v>No</v>
      </c>
      <c r="H70" s="292" t="str">
        <f t="shared" si="1"/>
        <v/>
      </c>
      <c r="I70" s="293"/>
    </row>
  </sheetData>
  <sheetProtection algorithmName="SHA-512" hashValue="wL5D7UMSTdGyjrvAlITHkWdHTWWEydLvrctwvz4zEq5ygC5j+HPa/RlSQL2dIjCmRBrkeg4NwE21FFcwNX2cBQ==" saltValue="vklJpdU764x+r8j1Hn1PDQ==" spinCount="100000" sheet="1" autoFilter="0"/>
  <autoFilter ref="A7:I70" xr:uid="{9B5EBCE2-BFE0-47B0-8523-0DCA06D3C1E5}"/>
  <mergeCells count="34">
    <mergeCell ref="B1:D1"/>
    <mergeCell ref="C4:D4"/>
    <mergeCell ref="B12:B16"/>
    <mergeCell ref="C12:C16"/>
    <mergeCell ref="B17:B21"/>
    <mergeCell ref="H10:H11"/>
    <mergeCell ref="I10:I11"/>
    <mergeCell ref="C17:C21"/>
    <mergeCell ref="C2:G2"/>
    <mergeCell ref="C3:G3"/>
    <mergeCell ref="B10:E10"/>
    <mergeCell ref="F10:F11"/>
    <mergeCell ref="G10:G11"/>
    <mergeCell ref="D11:E11"/>
    <mergeCell ref="B22:B25"/>
    <mergeCell ref="C22:C25"/>
    <mergeCell ref="B26:B28"/>
    <mergeCell ref="C26:C28"/>
    <mergeCell ref="B29:B33"/>
    <mergeCell ref="C29:C33"/>
    <mergeCell ref="B34:B36"/>
    <mergeCell ref="C34:C36"/>
    <mergeCell ref="B37:B39"/>
    <mergeCell ref="C37:C39"/>
    <mergeCell ref="B40:B45"/>
    <mergeCell ref="C40:C45"/>
    <mergeCell ref="B56:B69"/>
    <mergeCell ref="C56:C69"/>
    <mergeCell ref="B46:B50"/>
    <mergeCell ref="C46:C50"/>
    <mergeCell ref="B51:B53"/>
    <mergeCell ref="C51:C53"/>
    <mergeCell ref="B54:B55"/>
    <mergeCell ref="C54:C55"/>
  </mergeCells>
  <dataValidations disablePrompts="1" count="1">
    <dataValidation type="date" allowBlank="1" showInputMessage="1" showErrorMessage="1" errorTitle="Fecha no valida" error="Introducir una fecha de la convocatoria 2018" promptTitle="Introducir Fecha" prompt="Convocatoria 2018" sqref="C4:C5" xr:uid="{0E26C5F8-7A45-4A0E-B74C-8DBDA47DF6B9}">
      <formula1>43405</formula1>
      <formula2>43496</formula2>
    </dataValidation>
  </dataValidations>
  <pageMargins left="0.35433070866141736" right="0.15748031496062992" top="1.1417322834645669" bottom="0.78740157480314965" header="0.31496062992125984" footer="0.31496062992125984"/>
  <pageSetup paperSize="9" scale="59" fitToHeight="0" orientation="portrait" r:id="rId1"/>
  <headerFooter scaleWithDoc="0">
    <oddHeader>&amp;L&amp;G</oddHeader>
    <oddFooter>&amp;L&amp;"Eras Demi ITC,Normal"&amp;8&amp;G&amp;R&amp;8&amp;P/&amp;N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0BE8-B504-44F3-88D2-147EE45DF6B4}">
  <sheetPr>
    <tabColor theme="0" tint="-0.249977111117893"/>
    <pageSetUpPr fitToPage="1"/>
  </sheetPr>
  <dimension ref="A1:I86"/>
  <sheetViews>
    <sheetView topLeftCell="B16" zoomScaleNormal="100" zoomScaleSheetLayoutView="110" workbookViewId="0">
      <selection activeCell="D16" sqref="D16"/>
    </sheetView>
  </sheetViews>
  <sheetFormatPr baseColWidth="10" defaultColWidth="11.42578125" defaultRowHeight="15" x14ac:dyDescent="0.25"/>
  <cols>
    <col min="1" max="1" width="7.5703125" style="41" hidden="1" customWidth="1"/>
    <col min="2" max="2" width="10.5703125" style="5" customWidth="1"/>
    <col min="3" max="3" width="42" style="315" customWidth="1"/>
    <col min="4" max="4" width="41.5703125" style="393" customWidth="1"/>
    <col min="5" max="5" width="26.85546875" style="375" customWidth="1"/>
    <col min="6" max="6" width="9" style="316" hidden="1" customWidth="1"/>
    <col min="7" max="7" width="11.42578125" style="317" customWidth="1"/>
    <col min="8" max="8" width="8.42578125" customWidth="1"/>
    <col min="9" max="9" width="39.42578125" style="318" customWidth="1"/>
  </cols>
  <sheetData>
    <row r="1" spans="1:9" ht="24.75" customHeight="1" thickTop="1" thickBot="1" x14ac:dyDescent="0.4">
      <c r="A1" s="294"/>
      <c r="B1" s="534" t="str">
        <f>"ELEMENTOS INNOVADORES  "&amp;LEFT(Baremo!C8,8)</f>
        <v xml:space="preserve">ELEMENTOS INNOVADORES  Linea 4 </v>
      </c>
      <c r="C1" s="535"/>
      <c r="D1" s="535"/>
      <c r="E1" s="555"/>
      <c r="F1" s="319"/>
      <c r="G1" s="319"/>
      <c r="H1" s="319"/>
      <c r="I1" s="320" t="str">
        <f>Baremo!J1</f>
        <v xml:space="preserve">  GDR: JA07  Convocatoria: 2020</v>
      </c>
    </row>
    <row r="2" spans="1:9" ht="16.5" thickTop="1" thickBot="1" x14ac:dyDescent="0.3">
      <c r="A2" s="294"/>
      <c r="B2" s="394" t="str">
        <f>Baremo!B2</f>
        <v>Proyecto:</v>
      </c>
      <c r="C2" s="525" t="str">
        <f>IF(Baremo!C2:I2=0,"",Baremo!C2:I2)</f>
        <v/>
      </c>
      <c r="D2" s="525"/>
      <c r="E2" s="525"/>
      <c r="F2" s="525"/>
      <c r="G2" s="525"/>
      <c r="H2" s="395"/>
      <c r="I2" s="395"/>
    </row>
    <row r="3" spans="1:9" ht="16.5" thickTop="1" thickBot="1" x14ac:dyDescent="0.3">
      <c r="A3" s="294"/>
      <c r="B3" s="396" t="str">
        <f>Baremo!B3</f>
        <v>Promotor:</v>
      </c>
      <c r="C3" s="526" t="str">
        <f>IF(Baremo!C3:I3=0,"",Baremo!C3:I3)</f>
        <v/>
      </c>
      <c r="D3" s="526"/>
      <c r="E3" s="526"/>
      <c r="F3" s="526"/>
      <c r="G3" s="526"/>
      <c r="H3" s="397"/>
      <c r="I3" s="398"/>
    </row>
    <row r="4" spans="1:9" ht="16.5" thickTop="1" thickBot="1" x14ac:dyDescent="0.3">
      <c r="A4" s="294"/>
      <c r="B4" s="396" t="str">
        <f>Baremo!B4</f>
        <v>Municipio:</v>
      </c>
      <c r="C4" s="526" t="str">
        <f>IF(Baremo!C4:I4=0,"",Baremo!C4:I4)</f>
        <v/>
      </c>
      <c r="D4" s="526"/>
      <c r="E4" s="399"/>
      <c r="F4" s="400"/>
      <c r="G4" s="401"/>
      <c r="H4" s="400"/>
      <c r="I4" s="401"/>
    </row>
    <row r="5" spans="1:9" ht="16.5" thickTop="1" thickBot="1" x14ac:dyDescent="0.3">
      <c r="A5" s="294"/>
      <c r="B5" s="396" t="str">
        <f>Baremo!B5</f>
        <v>Fecha</v>
      </c>
      <c r="C5" s="485">
        <f>IF(Baremo!C5:I5=0,"",Baremo!C5:I5)</f>
        <v>44124</v>
      </c>
      <c r="D5" s="398"/>
      <c r="E5" s="402"/>
      <c r="F5" s="402"/>
      <c r="G5" s="402"/>
      <c r="H5" s="403"/>
      <c r="I5" s="402"/>
    </row>
    <row r="6" spans="1:9" ht="16.5" thickTop="1" thickBot="1" x14ac:dyDescent="0.3">
      <c r="A6" s="294"/>
      <c r="B6" s="396"/>
      <c r="C6" s="396"/>
      <c r="D6" s="398"/>
      <c r="E6" s="402"/>
      <c r="F6" s="402"/>
      <c r="G6" s="402"/>
      <c r="H6" s="403"/>
      <c r="I6" s="402"/>
    </row>
    <row r="7" spans="1:9" s="298" customFormat="1" ht="16.5" thickTop="1" thickBot="1" x14ac:dyDescent="0.3">
      <c r="A7" s="321" t="s">
        <v>228</v>
      </c>
      <c r="B7" s="404"/>
      <c r="C7" s="404"/>
      <c r="D7" s="404"/>
      <c r="E7" s="404"/>
      <c r="F7" s="404"/>
      <c r="G7" s="404"/>
      <c r="H7" s="404"/>
      <c r="I7" s="405"/>
    </row>
    <row r="8" spans="1:9" ht="18.75" x14ac:dyDescent="0.25">
      <c r="A8" s="322" t="s">
        <v>57</v>
      </c>
      <c r="B8" s="299" t="s">
        <v>788</v>
      </c>
      <c r="C8" s="350"/>
      <c r="D8" s="351"/>
      <c r="E8" s="352"/>
      <c r="F8" s="350"/>
      <c r="G8" s="353"/>
      <c r="H8" s="354"/>
      <c r="I8" s="326"/>
    </row>
    <row r="9" spans="1:9" ht="15.75" thickBot="1" x14ac:dyDescent="0.3">
      <c r="A9" s="327" t="s">
        <v>57</v>
      </c>
      <c r="B9" s="303" t="s">
        <v>789</v>
      </c>
      <c r="C9" s="355"/>
      <c r="D9" s="356"/>
      <c r="E9" s="357"/>
      <c r="F9" s="358"/>
      <c r="G9" s="328"/>
      <c r="H9" s="307"/>
      <c r="I9" s="308"/>
    </row>
    <row r="10" spans="1:9" x14ac:dyDescent="0.25">
      <c r="A10" s="274" t="s">
        <v>57</v>
      </c>
      <c r="B10" s="556" t="s">
        <v>793</v>
      </c>
      <c r="C10" s="557"/>
      <c r="D10" s="557"/>
      <c r="E10" s="557"/>
      <c r="F10" s="406">
        <f>SUM(F12:F36)</f>
        <v>0</v>
      </c>
      <c r="G10" s="558" t="s">
        <v>44</v>
      </c>
      <c r="H10" s="549" t="s">
        <v>500</v>
      </c>
      <c r="I10" s="551" t="s">
        <v>499</v>
      </c>
    </row>
    <row r="11" spans="1:9" x14ac:dyDescent="0.25">
      <c r="A11" s="274"/>
      <c r="B11" s="415" t="s">
        <v>15</v>
      </c>
      <c r="C11" s="416" t="s">
        <v>607</v>
      </c>
      <c r="D11" s="417" t="s">
        <v>608</v>
      </c>
      <c r="E11" s="553" t="s">
        <v>613</v>
      </c>
      <c r="F11" s="554"/>
      <c r="G11" s="559"/>
      <c r="H11" s="550"/>
      <c r="I11" s="552"/>
    </row>
    <row r="12" spans="1:9" s="4" customFormat="1" ht="33.75" x14ac:dyDescent="0.2">
      <c r="A12" s="274" t="s">
        <v>57</v>
      </c>
      <c r="B12" s="340" t="s">
        <v>358</v>
      </c>
      <c r="C12" s="359" t="s">
        <v>476</v>
      </c>
      <c r="D12" s="360" t="s">
        <v>612</v>
      </c>
      <c r="E12" s="360" t="s">
        <v>614</v>
      </c>
      <c r="F12" s="342">
        <f>IF(G12=Listas!$A$3,1,0)</f>
        <v>0</v>
      </c>
      <c r="G12" s="343" t="str">
        <f t="shared" ref="G12:G36" si="0">IF(I12&lt;&gt;"","Si","No")</f>
        <v>No</v>
      </c>
      <c r="H12" s="344" t="str">
        <f>IF(G12="Si","X","")</f>
        <v/>
      </c>
      <c r="I12" s="282"/>
    </row>
    <row r="13" spans="1:9" s="4" customFormat="1" ht="33.75" x14ac:dyDescent="0.2">
      <c r="A13" s="274" t="s">
        <v>57</v>
      </c>
      <c r="B13" s="335" t="s">
        <v>359</v>
      </c>
      <c r="C13" s="361" t="s">
        <v>477</v>
      </c>
      <c r="D13" s="362" t="s">
        <v>615</v>
      </c>
      <c r="E13" s="362" t="s">
        <v>617</v>
      </c>
      <c r="F13" s="337">
        <f>IF(G13=Listas!$A$3,1,0)</f>
        <v>0</v>
      </c>
      <c r="G13" s="338" t="str">
        <f t="shared" si="0"/>
        <v>No</v>
      </c>
      <c r="H13" s="339" t="str">
        <f t="shared" ref="H13:H36" si="1">IF(G13="Si","X","")</f>
        <v/>
      </c>
      <c r="I13" s="282"/>
    </row>
    <row r="14" spans="1:9" s="4" customFormat="1" ht="33.75" x14ac:dyDescent="0.2">
      <c r="A14" s="274" t="s">
        <v>57</v>
      </c>
      <c r="B14" s="340" t="s">
        <v>360</v>
      </c>
      <c r="C14" s="359" t="s">
        <v>478</v>
      </c>
      <c r="D14" s="360" t="s">
        <v>596</v>
      </c>
      <c r="E14" s="360" t="s">
        <v>618</v>
      </c>
      <c r="F14" s="342">
        <f>IF(G14=Listas!$A$3,1,0)</f>
        <v>0</v>
      </c>
      <c r="G14" s="343" t="str">
        <f t="shared" si="0"/>
        <v>No</v>
      </c>
      <c r="H14" s="344" t="str">
        <f t="shared" si="1"/>
        <v/>
      </c>
      <c r="I14" s="282"/>
    </row>
    <row r="15" spans="1:9" s="4" customFormat="1" ht="33.75" x14ac:dyDescent="0.2">
      <c r="A15" s="274" t="s">
        <v>57</v>
      </c>
      <c r="B15" s="335" t="s">
        <v>361</v>
      </c>
      <c r="C15" s="361" t="s">
        <v>479</v>
      </c>
      <c r="D15" s="362" t="s">
        <v>616</v>
      </c>
      <c r="E15" s="362" t="s">
        <v>619</v>
      </c>
      <c r="F15" s="337">
        <f>IF(G15=Listas!$A$3,1,0)</f>
        <v>0</v>
      </c>
      <c r="G15" s="338" t="str">
        <f t="shared" si="0"/>
        <v>No</v>
      </c>
      <c r="H15" s="339" t="str">
        <f t="shared" si="1"/>
        <v/>
      </c>
      <c r="I15" s="282"/>
    </row>
    <row r="16" spans="1:9" s="4" customFormat="1" ht="33.75" x14ac:dyDescent="0.2">
      <c r="A16" s="274" t="s">
        <v>57</v>
      </c>
      <c r="B16" s="340" t="s">
        <v>362</v>
      </c>
      <c r="C16" s="359" t="s">
        <v>480</v>
      </c>
      <c r="D16" s="360" t="s">
        <v>620</v>
      </c>
      <c r="E16" s="360" t="s">
        <v>621</v>
      </c>
      <c r="F16" s="342">
        <f>IF(G16=Listas!$A$3,1,0)</f>
        <v>0</v>
      </c>
      <c r="G16" s="343" t="str">
        <f t="shared" si="0"/>
        <v>No</v>
      </c>
      <c r="H16" s="344" t="str">
        <f t="shared" si="1"/>
        <v/>
      </c>
      <c r="I16" s="282"/>
    </row>
    <row r="17" spans="1:9" s="4" customFormat="1" ht="33.75" x14ac:dyDescent="0.2">
      <c r="A17" s="274" t="s">
        <v>57</v>
      </c>
      <c r="B17" s="335" t="s">
        <v>363</v>
      </c>
      <c r="C17" s="361" t="s">
        <v>481</v>
      </c>
      <c r="D17" s="362" t="s">
        <v>622</v>
      </c>
      <c r="E17" s="362" t="s">
        <v>623</v>
      </c>
      <c r="F17" s="337">
        <f>IF(G17=Listas!$A$3,1,0)</f>
        <v>0</v>
      </c>
      <c r="G17" s="338" t="str">
        <f t="shared" si="0"/>
        <v>No</v>
      </c>
      <c r="H17" s="339" t="str">
        <f t="shared" si="1"/>
        <v/>
      </c>
      <c r="I17" s="282"/>
    </row>
    <row r="18" spans="1:9" s="4" customFormat="1" ht="45" x14ac:dyDescent="0.2">
      <c r="A18" s="274" t="s">
        <v>57</v>
      </c>
      <c r="B18" s="340" t="s">
        <v>364</v>
      </c>
      <c r="C18" s="359" t="s">
        <v>482</v>
      </c>
      <c r="D18" s="360" t="s">
        <v>624</v>
      </c>
      <c r="E18" s="360" t="s">
        <v>625</v>
      </c>
      <c r="F18" s="342">
        <f>IF(G18=Listas!$A$3,1,0)</f>
        <v>0</v>
      </c>
      <c r="G18" s="343" t="str">
        <f t="shared" si="0"/>
        <v>No</v>
      </c>
      <c r="H18" s="344" t="str">
        <f t="shared" si="1"/>
        <v/>
      </c>
      <c r="I18" s="282"/>
    </row>
    <row r="19" spans="1:9" s="4" customFormat="1" ht="45" x14ac:dyDescent="0.2">
      <c r="A19" s="274" t="s">
        <v>57</v>
      </c>
      <c r="B19" s="335" t="s">
        <v>365</v>
      </c>
      <c r="C19" s="361" t="s">
        <v>483</v>
      </c>
      <c r="D19" s="362" t="s">
        <v>626</v>
      </c>
      <c r="E19" s="362" t="s">
        <v>627</v>
      </c>
      <c r="F19" s="337">
        <f>IF(G19=Listas!$A$3,1,0)</f>
        <v>0</v>
      </c>
      <c r="G19" s="338" t="str">
        <f t="shared" si="0"/>
        <v>No</v>
      </c>
      <c r="H19" s="339" t="str">
        <f t="shared" si="1"/>
        <v/>
      </c>
      <c r="I19" s="282"/>
    </row>
    <row r="20" spans="1:9" s="4" customFormat="1" ht="33.75" x14ac:dyDescent="0.2">
      <c r="A20" s="274" t="s">
        <v>57</v>
      </c>
      <c r="B20" s="340" t="s">
        <v>366</v>
      </c>
      <c r="C20" s="359" t="s">
        <v>484</v>
      </c>
      <c r="D20" s="360" t="s">
        <v>628</v>
      </c>
      <c r="E20" s="360" t="s">
        <v>629</v>
      </c>
      <c r="F20" s="342">
        <f>IF(G20=Listas!$A$3,1,0)</f>
        <v>0</v>
      </c>
      <c r="G20" s="343" t="str">
        <f t="shared" si="0"/>
        <v>No</v>
      </c>
      <c r="H20" s="344" t="str">
        <f t="shared" si="1"/>
        <v/>
      </c>
      <c r="I20" s="282"/>
    </row>
    <row r="21" spans="1:9" s="4" customFormat="1" ht="33.75" x14ac:dyDescent="0.2">
      <c r="A21" s="274" t="s">
        <v>57</v>
      </c>
      <c r="B21" s="335" t="s">
        <v>367</v>
      </c>
      <c r="C21" s="361" t="s">
        <v>485</v>
      </c>
      <c r="D21" s="362" t="s">
        <v>597</v>
      </c>
      <c r="E21" s="362" t="s">
        <v>630</v>
      </c>
      <c r="F21" s="337">
        <f>IF(G21=Listas!$A$3,1,0)</f>
        <v>0</v>
      </c>
      <c r="G21" s="338" t="str">
        <f t="shared" si="0"/>
        <v>No</v>
      </c>
      <c r="H21" s="339" t="str">
        <f t="shared" si="1"/>
        <v/>
      </c>
      <c r="I21" s="282"/>
    </row>
    <row r="22" spans="1:9" s="4" customFormat="1" ht="33.75" x14ac:dyDescent="0.2">
      <c r="A22" s="274" t="s">
        <v>57</v>
      </c>
      <c r="B22" s="340" t="s">
        <v>368</v>
      </c>
      <c r="C22" s="359" t="s">
        <v>486</v>
      </c>
      <c r="D22" s="360" t="s">
        <v>598</v>
      </c>
      <c r="E22" s="360" t="s">
        <v>631</v>
      </c>
      <c r="F22" s="342">
        <f>IF(G22=Listas!$A$3,1,0)</f>
        <v>0</v>
      </c>
      <c r="G22" s="343" t="str">
        <f t="shared" si="0"/>
        <v>No</v>
      </c>
      <c r="H22" s="344" t="str">
        <f t="shared" si="1"/>
        <v/>
      </c>
      <c r="I22" s="282"/>
    </row>
    <row r="23" spans="1:9" s="4" customFormat="1" ht="45" x14ac:dyDescent="0.2">
      <c r="A23" s="274" t="s">
        <v>57</v>
      </c>
      <c r="B23" s="335" t="s">
        <v>369</v>
      </c>
      <c r="C23" s="361" t="s">
        <v>487</v>
      </c>
      <c r="D23" s="362" t="s">
        <v>632</v>
      </c>
      <c r="E23" s="362" t="s">
        <v>633</v>
      </c>
      <c r="F23" s="337">
        <f>IF(G23=Listas!$A$3,1,0)</f>
        <v>0</v>
      </c>
      <c r="G23" s="338" t="str">
        <f t="shared" si="0"/>
        <v>No</v>
      </c>
      <c r="H23" s="339" t="str">
        <f t="shared" si="1"/>
        <v/>
      </c>
      <c r="I23" s="282"/>
    </row>
    <row r="24" spans="1:9" s="4" customFormat="1" ht="33.75" x14ac:dyDescent="0.2">
      <c r="A24" s="274" t="s">
        <v>57</v>
      </c>
      <c r="B24" s="340" t="s">
        <v>370</v>
      </c>
      <c r="C24" s="359" t="s">
        <v>488</v>
      </c>
      <c r="D24" s="360" t="s">
        <v>634</v>
      </c>
      <c r="E24" s="360" t="s">
        <v>635</v>
      </c>
      <c r="F24" s="342">
        <f>IF(G24=Listas!$A$3,1,0)</f>
        <v>0</v>
      </c>
      <c r="G24" s="343" t="str">
        <f t="shared" si="0"/>
        <v>No</v>
      </c>
      <c r="H24" s="344" t="str">
        <f t="shared" si="1"/>
        <v/>
      </c>
      <c r="I24" s="282"/>
    </row>
    <row r="25" spans="1:9" s="4" customFormat="1" ht="45" x14ac:dyDescent="0.2">
      <c r="A25" s="274" t="s">
        <v>57</v>
      </c>
      <c r="B25" s="335" t="s">
        <v>371</v>
      </c>
      <c r="C25" s="361" t="s">
        <v>489</v>
      </c>
      <c r="D25" s="362" t="s">
        <v>599</v>
      </c>
      <c r="E25" s="362" t="s">
        <v>636</v>
      </c>
      <c r="F25" s="337">
        <f>IF(G25=Listas!$A$3,1,0)</f>
        <v>0</v>
      </c>
      <c r="G25" s="338" t="str">
        <f t="shared" si="0"/>
        <v>No</v>
      </c>
      <c r="H25" s="339" t="str">
        <f t="shared" si="1"/>
        <v/>
      </c>
      <c r="I25" s="282"/>
    </row>
    <row r="26" spans="1:9" s="4" customFormat="1" ht="33.75" x14ac:dyDescent="0.2">
      <c r="A26" s="274" t="s">
        <v>57</v>
      </c>
      <c r="B26" s="340" t="s">
        <v>372</v>
      </c>
      <c r="C26" s="359" t="s">
        <v>490</v>
      </c>
      <c r="D26" s="360" t="s">
        <v>600</v>
      </c>
      <c r="E26" s="360" t="s">
        <v>637</v>
      </c>
      <c r="F26" s="342">
        <f>IF(G26=Listas!$A$3,1,0)</f>
        <v>0</v>
      </c>
      <c r="G26" s="343" t="str">
        <f t="shared" si="0"/>
        <v>No</v>
      </c>
      <c r="H26" s="344" t="str">
        <f t="shared" si="1"/>
        <v/>
      </c>
      <c r="I26" s="282"/>
    </row>
    <row r="27" spans="1:9" s="4" customFormat="1" ht="45" x14ac:dyDescent="0.2">
      <c r="A27" s="274" t="s">
        <v>57</v>
      </c>
      <c r="B27" s="335" t="s">
        <v>373</v>
      </c>
      <c r="C27" s="361" t="s">
        <v>491</v>
      </c>
      <c r="D27" s="362" t="s">
        <v>638</v>
      </c>
      <c r="E27" s="362" t="s">
        <v>639</v>
      </c>
      <c r="F27" s="337">
        <f>IF(G27=Listas!$A$3,1,0)</f>
        <v>0</v>
      </c>
      <c r="G27" s="338" t="str">
        <f t="shared" si="0"/>
        <v>No</v>
      </c>
      <c r="H27" s="339" t="str">
        <f t="shared" si="1"/>
        <v/>
      </c>
      <c r="I27" s="282"/>
    </row>
    <row r="28" spans="1:9" s="4" customFormat="1" ht="33.75" x14ac:dyDescent="0.2">
      <c r="A28" s="274" t="s">
        <v>57</v>
      </c>
      <c r="B28" s="340" t="s">
        <v>374</v>
      </c>
      <c r="C28" s="359" t="s">
        <v>492</v>
      </c>
      <c r="D28" s="360" t="s">
        <v>601</v>
      </c>
      <c r="E28" s="360" t="s">
        <v>648</v>
      </c>
      <c r="F28" s="342">
        <f>IF(G28=Listas!$A$3,1,0)</f>
        <v>0</v>
      </c>
      <c r="G28" s="343" t="str">
        <f t="shared" si="0"/>
        <v>No</v>
      </c>
      <c r="H28" s="344" t="str">
        <f t="shared" si="1"/>
        <v/>
      </c>
      <c r="I28" s="282"/>
    </row>
    <row r="29" spans="1:9" s="4" customFormat="1" ht="38.25" x14ac:dyDescent="0.2">
      <c r="A29" s="274" t="s">
        <v>57</v>
      </c>
      <c r="B29" s="335" t="s">
        <v>375</v>
      </c>
      <c r="C29" s="361" t="s">
        <v>493</v>
      </c>
      <c r="D29" s="362" t="s">
        <v>640</v>
      </c>
      <c r="E29" s="362" t="s">
        <v>649</v>
      </c>
      <c r="F29" s="337">
        <f>IF(G29=Listas!$A$3,1,0)</f>
        <v>0</v>
      </c>
      <c r="G29" s="338" t="str">
        <f t="shared" si="0"/>
        <v>No</v>
      </c>
      <c r="H29" s="339" t="str">
        <f t="shared" si="1"/>
        <v/>
      </c>
      <c r="I29" s="282"/>
    </row>
    <row r="30" spans="1:9" s="4" customFormat="1" ht="45" x14ac:dyDescent="0.2">
      <c r="A30" s="274" t="s">
        <v>57</v>
      </c>
      <c r="B30" s="340" t="s">
        <v>376</v>
      </c>
      <c r="C30" s="359" t="s">
        <v>494</v>
      </c>
      <c r="D30" s="360" t="s">
        <v>602</v>
      </c>
      <c r="E30" s="360" t="s">
        <v>641</v>
      </c>
      <c r="F30" s="342">
        <f>IF(G30=Listas!$A$3,1,0)</f>
        <v>0</v>
      </c>
      <c r="G30" s="343" t="str">
        <f t="shared" si="0"/>
        <v>No</v>
      </c>
      <c r="H30" s="344" t="str">
        <f t="shared" si="1"/>
        <v/>
      </c>
      <c r="I30" s="282"/>
    </row>
    <row r="31" spans="1:9" s="4" customFormat="1" ht="33.75" x14ac:dyDescent="0.2">
      <c r="A31" s="274" t="s">
        <v>57</v>
      </c>
      <c r="B31" s="335" t="s">
        <v>377</v>
      </c>
      <c r="C31" s="361" t="s">
        <v>495</v>
      </c>
      <c r="D31" s="362" t="s">
        <v>603</v>
      </c>
      <c r="E31" s="362" t="s">
        <v>647</v>
      </c>
      <c r="F31" s="337">
        <f>IF(G31=Listas!$A$3,1,0)</f>
        <v>0</v>
      </c>
      <c r="G31" s="338" t="str">
        <f t="shared" si="0"/>
        <v>No</v>
      </c>
      <c r="H31" s="339" t="str">
        <f t="shared" si="1"/>
        <v/>
      </c>
      <c r="I31" s="282"/>
    </row>
    <row r="32" spans="1:9" s="4" customFormat="1" ht="33.75" x14ac:dyDescent="0.2">
      <c r="A32" s="274" t="s">
        <v>57</v>
      </c>
      <c r="B32" s="340" t="s">
        <v>378</v>
      </c>
      <c r="C32" s="359" t="s">
        <v>496</v>
      </c>
      <c r="D32" s="360" t="s">
        <v>642</v>
      </c>
      <c r="E32" s="360" t="s">
        <v>650</v>
      </c>
      <c r="F32" s="342">
        <f>IF(G32=Listas!$A$3,1,0)</f>
        <v>0</v>
      </c>
      <c r="G32" s="343" t="str">
        <f t="shared" si="0"/>
        <v>No</v>
      </c>
      <c r="H32" s="344" t="str">
        <f t="shared" si="1"/>
        <v/>
      </c>
      <c r="I32" s="282"/>
    </row>
    <row r="33" spans="1:9" s="4" customFormat="1" ht="33.75" x14ac:dyDescent="0.2">
      <c r="A33" s="274" t="s">
        <v>57</v>
      </c>
      <c r="B33" s="335" t="s">
        <v>379</v>
      </c>
      <c r="C33" s="361" t="s">
        <v>497</v>
      </c>
      <c r="D33" s="362" t="s">
        <v>604</v>
      </c>
      <c r="E33" s="362" t="s">
        <v>646</v>
      </c>
      <c r="F33" s="337">
        <f>IF(G33=Listas!$A$3,1,0)</f>
        <v>0</v>
      </c>
      <c r="G33" s="338" t="str">
        <f t="shared" si="0"/>
        <v>No</v>
      </c>
      <c r="H33" s="339" t="str">
        <f t="shared" si="1"/>
        <v/>
      </c>
      <c r="I33" s="282"/>
    </row>
    <row r="34" spans="1:9" s="4" customFormat="1" ht="33.75" x14ac:dyDescent="0.2">
      <c r="A34" s="274" t="s">
        <v>57</v>
      </c>
      <c r="B34" s="340" t="s">
        <v>380</v>
      </c>
      <c r="C34" s="359" t="s">
        <v>498</v>
      </c>
      <c r="D34" s="360" t="s">
        <v>605</v>
      </c>
      <c r="E34" s="360" t="s">
        <v>651</v>
      </c>
      <c r="F34" s="342">
        <f>IF(G34=Listas!$A$3,1,0)</f>
        <v>0</v>
      </c>
      <c r="G34" s="343" t="str">
        <f t="shared" si="0"/>
        <v>No</v>
      </c>
      <c r="H34" s="344" t="str">
        <f t="shared" si="1"/>
        <v/>
      </c>
      <c r="I34" s="282"/>
    </row>
    <row r="35" spans="1:9" s="4" customFormat="1" ht="33.75" x14ac:dyDescent="0.2">
      <c r="A35" s="274" t="s">
        <v>57</v>
      </c>
      <c r="B35" s="335" t="s">
        <v>381</v>
      </c>
      <c r="C35" s="361" t="s">
        <v>609</v>
      </c>
      <c r="D35" s="362" t="s">
        <v>606</v>
      </c>
      <c r="E35" s="362" t="s">
        <v>645</v>
      </c>
      <c r="F35" s="337">
        <f>IF(G35=Listas!$A$3,1,0)</f>
        <v>0</v>
      </c>
      <c r="G35" s="338" t="str">
        <f t="shared" si="0"/>
        <v>No</v>
      </c>
      <c r="H35" s="339" t="str">
        <f t="shared" si="1"/>
        <v/>
      </c>
      <c r="I35" s="282"/>
    </row>
    <row r="36" spans="1:9" s="4" customFormat="1" ht="45.75" thickBot="1" x14ac:dyDescent="0.25">
      <c r="A36" s="274" t="s">
        <v>57</v>
      </c>
      <c r="B36" s="363" t="s">
        <v>382</v>
      </c>
      <c r="C36" s="364" t="s">
        <v>610</v>
      </c>
      <c r="D36" s="365" t="s">
        <v>644</v>
      </c>
      <c r="E36" s="365" t="s">
        <v>643</v>
      </c>
      <c r="F36" s="366">
        <f>IF(G36=Listas!$A$3,1,0)</f>
        <v>0</v>
      </c>
      <c r="G36" s="367" t="str">
        <f t="shared" si="0"/>
        <v>No</v>
      </c>
      <c r="H36" s="368" t="str">
        <f t="shared" si="1"/>
        <v/>
      </c>
      <c r="I36" s="293"/>
    </row>
    <row r="37" spans="1:9" ht="18.75" x14ac:dyDescent="0.25">
      <c r="A37" s="274" t="s">
        <v>510</v>
      </c>
      <c r="B37" s="323" t="s">
        <v>790</v>
      </c>
      <c r="C37" s="324"/>
      <c r="D37" s="369"/>
      <c r="E37" s="370"/>
      <c r="F37" s="371">
        <f>F39+F44+F48+F52+F56+F59+F62+F67+F71+F75+F78</f>
        <v>0</v>
      </c>
      <c r="G37" s="301"/>
      <c r="H37" s="325"/>
      <c r="I37" s="372"/>
    </row>
    <row r="38" spans="1:9" ht="15.75" thickBot="1" x14ac:dyDescent="0.3">
      <c r="A38" s="327" t="s">
        <v>220</v>
      </c>
      <c r="B38" s="373" t="s">
        <v>791</v>
      </c>
      <c r="C38" s="11"/>
      <c r="D38" s="374"/>
      <c r="F38" s="5"/>
      <c r="G38" s="376"/>
      <c r="H38" s="377"/>
      <c r="I38" s="378"/>
    </row>
    <row r="39" spans="1:9" s="4" customFormat="1" ht="15.75" thickBot="1" x14ac:dyDescent="0.25">
      <c r="A39" s="274" t="s">
        <v>510</v>
      </c>
      <c r="B39" s="418" t="s">
        <v>511</v>
      </c>
      <c r="C39" s="419" t="s">
        <v>792</v>
      </c>
      <c r="D39" s="420"/>
      <c r="E39" s="421"/>
      <c r="F39" s="422">
        <f>SUM(F40:F43)</f>
        <v>0</v>
      </c>
      <c r="G39" s="423" t="s">
        <v>44</v>
      </c>
      <c r="H39" s="424"/>
      <c r="I39" s="425"/>
    </row>
    <row r="40" spans="1:9" s="4" customFormat="1" ht="13.5" thickTop="1" x14ac:dyDescent="0.2">
      <c r="A40" s="274" t="s">
        <v>510</v>
      </c>
      <c r="B40" s="379" t="s">
        <v>583</v>
      </c>
      <c r="C40" s="545" t="s">
        <v>519</v>
      </c>
      <c r="D40" s="546"/>
      <c r="E40" s="546"/>
      <c r="F40" s="342">
        <f>IF(G40=Listas!$A$3,1,0)</f>
        <v>0</v>
      </c>
      <c r="G40" s="380" t="str">
        <f t="shared" ref="G40:G43" si="2">IF(I40&lt;&gt;"","Si","No")</f>
        <v>No</v>
      </c>
      <c r="H40" s="381" t="str">
        <f t="shared" ref="H40:H77" si="3">IF(G40="Si","X","")</f>
        <v/>
      </c>
      <c r="I40" s="278"/>
    </row>
    <row r="41" spans="1:9" s="4" customFormat="1" ht="12.75" x14ac:dyDescent="0.2">
      <c r="A41" s="274" t="s">
        <v>510</v>
      </c>
      <c r="B41" s="382" t="s">
        <v>584</v>
      </c>
      <c r="C41" s="541" t="s">
        <v>521</v>
      </c>
      <c r="D41" s="542"/>
      <c r="E41" s="542"/>
      <c r="F41" s="337">
        <f>IF(G41=Listas!$A$3,1,0)</f>
        <v>0</v>
      </c>
      <c r="G41" s="284" t="str">
        <f t="shared" si="2"/>
        <v>No</v>
      </c>
      <c r="H41" s="285" t="str">
        <f t="shared" si="3"/>
        <v/>
      </c>
      <c r="I41" s="282"/>
    </row>
    <row r="42" spans="1:9" s="4" customFormat="1" ht="12.75" x14ac:dyDescent="0.2">
      <c r="A42" s="274" t="s">
        <v>510</v>
      </c>
      <c r="B42" s="383" t="s">
        <v>585</v>
      </c>
      <c r="C42" s="539" t="s">
        <v>586</v>
      </c>
      <c r="D42" s="540"/>
      <c r="E42" s="540"/>
      <c r="F42" s="384">
        <f>IF(G42=Listas!$A$3,1,0)</f>
        <v>0</v>
      </c>
      <c r="G42" s="385" t="str">
        <f t="shared" si="2"/>
        <v>No</v>
      </c>
      <c r="H42" s="386" t="str">
        <f t="shared" si="3"/>
        <v/>
      </c>
      <c r="I42" s="282"/>
    </row>
    <row r="43" spans="1:9" s="4" customFormat="1" ht="13.5" thickBot="1" x14ac:dyDescent="0.25">
      <c r="A43" s="274" t="s">
        <v>510</v>
      </c>
      <c r="B43" s="382" t="s">
        <v>587</v>
      </c>
      <c r="C43" s="547" t="s">
        <v>523</v>
      </c>
      <c r="D43" s="548"/>
      <c r="E43" s="548"/>
      <c r="F43" s="283">
        <f>IF(G43=Listas!$A$3,1,0)</f>
        <v>0</v>
      </c>
      <c r="G43" s="284" t="str">
        <f t="shared" si="2"/>
        <v>No</v>
      </c>
      <c r="H43" s="285" t="str">
        <f t="shared" si="3"/>
        <v/>
      </c>
      <c r="I43" s="282"/>
    </row>
    <row r="44" spans="1:9" s="4" customFormat="1" ht="15.75" thickBot="1" x14ac:dyDescent="0.25">
      <c r="A44" s="274" t="s">
        <v>510</v>
      </c>
      <c r="B44" s="418" t="s">
        <v>512</v>
      </c>
      <c r="C44" s="419" t="s">
        <v>513</v>
      </c>
      <c r="D44" s="420"/>
      <c r="E44" s="421"/>
      <c r="F44" s="422">
        <f>SUM(F45:F47)</f>
        <v>0</v>
      </c>
      <c r="G44" s="423" t="s">
        <v>44</v>
      </c>
      <c r="H44" s="424"/>
      <c r="I44" s="425"/>
    </row>
    <row r="45" spans="1:9" s="4" customFormat="1" ht="13.5" thickTop="1" x14ac:dyDescent="0.2">
      <c r="A45" s="274" t="s">
        <v>510</v>
      </c>
      <c r="B45" s="383" t="s">
        <v>588</v>
      </c>
      <c r="C45" s="545" t="s">
        <v>519</v>
      </c>
      <c r="D45" s="546"/>
      <c r="E45" s="546"/>
      <c r="F45" s="384">
        <f>IF(G45=Listas!$A$3,1,0)</f>
        <v>0</v>
      </c>
      <c r="G45" s="380" t="str">
        <f t="shared" ref="G45:G47" si="4">IF(I45&lt;&gt;"","Si","No")</f>
        <v>No</v>
      </c>
      <c r="H45" s="381" t="str">
        <f t="shared" ref="H45:H47" si="5">IF(G45="Si","X","")</f>
        <v/>
      </c>
      <c r="I45" s="278"/>
    </row>
    <row r="46" spans="1:9" s="4" customFormat="1" ht="12.75" x14ac:dyDescent="0.2">
      <c r="A46" s="274" t="s">
        <v>510</v>
      </c>
      <c r="B46" s="382" t="s">
        <v>589</v>
      </c>
      <c r="C46" s="541" t="s">
        <v>521</v>
      </c>
      <c r="D46" s="542"/>
      <c r="E46" s="542"/>
      <c r="F46" s="283">
        <f>IF(G46=Listas!$A$3,1,0)</f>
        <v>0</v>
      </c>
      <c r="G46" s="284" t="str">
        <f t="shared" si="4"/>
        <v>No</v>
      </c>
      <c r="H46" s="285" t="str">
        <f t="shared" si="5"/>
        <v/>
      </c>
      <c r="I46" s="282"/>
    </row>
    <row r="47" spans="1:9" s="4" customFormat="1" ht="13.5" thickBot="1" x14ac:dyDescent="0.25">
      <c r="A47" s="274" t="s">
        <v>510</v>
      </c>
      <c r="B47" s="383" t="s">
        <v>590</v>
      </c>
      <c r="C47" s="543" t="s">
        <v>591</v>
      </c>
      <c r="D47" s="544"/>
      <c r="E47" s="544"/>
      <c r="F47" s="384">
        <f>IF(G47=Listas!$A$3,1,0)</f>
        <v>0</v>
      </c>
      <c r="G47" s="385" t="str">
        <f t="shared" si="4"/>
        <v>No</v>
      </c>
      <c r="H47" s="386" t="str">
        <f t="shared" si="5"/>
        <v/>
      </c>
      <c r="I47" s="282"/>
    </row>
    <row r="48" spans="1:9" s="4" customFormat="1" ht="15.75" thickBot="1" x14ac:dyDescent="0.25">
      <c r="A48" s="274" t="s">
        <v>510</v>
      </c>
      <c r="B48" s="418" t="s">
        <v>515</v>
      </c>
      <c r="C48" s="419" t="s">
        <v>516</v>
      </c>
      <c r="D48" s="420"/>
      <c r="E48" s="421"/>
      <c r="F48" s="422">
        <f>SUM(F49:F51)</f>
        <v>0</v>
      </c>
      <c r="G48" s="423"/>
      <c r="H48" s="424"/>
      <c r="I48" s="425"/>
    </row>
    <row r="49" spans="1:9" s="4" customFormat="1" ht="13.5" thickTop="1" x14ac:dyDescent="0.2">
      <c r="A49" s="274" t="s">
        <v>510</v>
      </c>
      <c r="B49" s="383" t="s">
        <v>592</v>
      </c>
      <c r="C49" s="545" t="s">
        <v>519</v>
      </c>
      <c r="D49" s="546"/>
      <c r="E49" s="546"/>
      <c r="F49" s="384">
        <f>IF(G49=Listas!$A$3,1,0)</f>
        <v>0</v>
      </c>
      <c r="G49" s="385" t="str">
        <f t="shared" ref="G49:G51" si="6">IF(I49&lt;&gt;"","Si","No")</f>
        <v>No</v>
      </c>
      <c r="H49" s="386" t="str">
        <f t="shared" si="3"/>
        <v/>
      </c>
      <c r="I49" s="282"/>
    </row>
    <row r="50" spans="1:9" s="4" customFormat="1" ht="12.75" x14ac:dyDescent="0.2">
      <c r="A50" s="274" t="s">
        <v>510</v>
      </c>
      <c r="B50" s="382" t="s">
        <v>593</v>
      </c>
      <c r="C50" s="541" t="s">
        <v>521</v>
      </c>
      <c r="D50" s="542"/>
      <c r="E50" s="542"/>
      <c r="F50" s="283">
        <f>IF(G50=Listas!$A$3,1,0)</f>
        <v>0</v>
      </c>
      <c r="G50" s="284" t="str">
        <f t="shared" si="6"/>
        <v>No</v>
      </c>
      <c r="H50" s="285" t="str">
        <f t="shared" si="3"/>
        <v/>
      </c>
      <c r="I50" s="282"/>
    </row>
    <row r="51" spans="1:9" s="4" customFormat="1" ht="13.5" thickBot="1" x14ac:dyDescent="0.25">
      <c r="A51" s="274" t="s">
        <v>510</v>
      </c>
      <c r="B51" s="383" t="s">
        <v>594</v>
      </c>
      <c r="C51" s="543" t="s">
        <v>595</v>
      </c>
      <c r="D51" s="544"/>
      <c r="E51" s="544"/>
      <c r="F51" s="384">
        <f>IF(G51=Listas!$A$3,1,0)</f>
        <v>0</v>
      </c>
      <c r="G51" s="385" t="str">
        <f t="shared" si="6"/>
        <v>No</v>
      </c>
      <c r="H51" s="386" t="str">
        <f t="shared" si="3"/>
        <v/>
      </c>
      <c r="I51" s="282"/>
    </row>
    <row r="52" spans="1:9" s="4" customFormat="1" ht="15.75" thickBot="1" x14ac:dyDescent="0.25">
      <c r="A52" s="274" t="s">
        <v>510</v>
      </c>
      <c r="B52" s="418" t="s">
        <v>514</v>
      </c>
      <c r="C52" s="419" t="s">
        <v>517</v>
      </c>
      <c r="D52" s="420"/>
      <c r="E52" s="421"/>
      <c r="F52" s="422">
        <f>SUM(F53:F55)</f>
        <v>0</v>
      </c>
      <c r="G52" s="423"/>
      <c r="H52" s="424"/>
      <c r="I52" s="425"/>
    </row>
    <row r="53" spans="1:9" s="4" customFormat="1" ht="13.5" thickTop="1" x14ac:dyDescent="0.2">
      <c r="A53" s="274" t="s">
        <v>510</v>
      </c>
      <c r="B53" s="383" t="s">
        <v>518</v>
      </c>
      <c r="C53" s="545" t="s">
        <v>519</v>
      </c>
      <c r="D53" s="546"/>
      <c r="E53" s="546"/>
      <c r="F53" s="384">
        <f>IF(G53=Listas!$A$3,1,0)</f>
        <v>0</v>
      </c>
      <c r="G53" s="385" t="str">
        <f t="shared" ref="G53:G55" si="7">IF(I53&lt;&gt;"","Si","No")</f>
        <v>No</v>
      </c>
      <c r="H53" s="386" t="str">
        <f t="shared" si="3"/>
        <v/>
      </c>
      <c r="I53" s="282"/>
    </row>
    <row r="54" spans="1:9" s="4" customFormat="1" ht="12.75" x14ac:dyDescent="0.2">
      <c r="A54" s="274" t="s">
        <v>510</v>
      </c>
      <c r="B54" s="382" t="s">
        <v>520</v>
      </c>
      <c r="C54" s="541" t="s">
        <v>521</v>
      </c>
      <c r="D54" s="542"/>
      <c r="E54" s="542"/>
      <c r="F54" s="283">
        <f>IF(G54=Listas!$A$3,1,0)</f>
        <v>0</v>
      </c>
      <c r="G54" s="284" t="str">
        <f t="shared" si="7"/>
        <v>No</v>
      </c>
      <c r="H54" s="285" t="str">
        <f t="shared" si="3"/>
        <v/>
      </c>
      <c r="I54" s="282"/>
    </row>
    <row r="55" spans="1:9" s="4" customFormat="1" ht="13.5" thickBot="1" x14ac:dyDescent="0.25">
      <c r="A55" s="274" t="s">
        <v>510</v>
      </c>
      <c r="B55" s="383" t="s">
        <v>522</v>
      </c>
      <c r="C55" s="543" t="s">
        <v>523</v>
      </c>
      <c r="D55" s="544"/>
      <c r="E55" s="544"/>
      <c r="F55" s="384">
        <f>IF(G55=Listas!$A$3,1,0)</f>
        <v>0</v>
      </c>
      <c r="G55" s="385" t="str">
        <f t="shared" si="7"/>
        <v>No</v>
      </c>
      <c r="H55" s="386" t="str">
        <f t="shared" si="3"/>
        <v/>
      </c>
      <c r="I55" s="282"/>
    </row>
    <row r="56" spans="1:9" s="4" customFormat="1" ht="15.75" thickBot="1" x14ac:dyDescent="0.25">
      <c r="A56" s="274" t="s">
        <v>510</v>
      </c>
      <c r="B56" s="418" t="s">
        <v>557</v>
      </c>
      <c r="C56" s="419" t="s">
        <v>526</v>
      </c>
      <c r="D56" s="420"/>
      <c r="E56" s="421"/>
      <c r="F56" s="422">
        <f>SUM(F57:F59)</f>
        <v>0</v>
      </c>
      <c r="G56" s="423"/>
      <c r="H56" s="424"/>
      <c r="I56" s="425"/>
    </row>
    <row r="57" spans="1:9" s="4" customFormat="1" ht="13.5" thickTop="1" x14ac:dyDescent="0.2">
      <c r="A57" s="274" t="s">
        <v>510</v>
      </c>
      <c r="B57" s="383" t="s">
        <v>558</v>
      </c>
      <c r="C57" s="545" t="s">
        <v>524</v>
      </c>
      <c r="D57" s="546"/>
      <c r="E57" s="546"/>
      <c r="F57" s="384">
        <f>IF(G57=Listas!$A$3,1,0)</f>
        <v>0</v>
      </c>
      <c r="G57" s="385" t="str">
        <f t="shared" ref="G57:G58" si="8">IF(I57&lt;&gt;"","Si","No")</f>
        <v>No</v>
      </c>
      <c r="H57" s="386" t="str">
        <f t="shared" ref="H57:H58" si="9">IF(G57="Si","X","")</f>
        <v/>
      </c>
      <c r="I57" s="282"/>
    </row>
    <row r="58" spans="1:9" s="4" customFormat="1" ht="13.5" thickBot="1" x14ac:dyDescent="0.25">
      <c r="A58" s="274" t="s">
        <v>510</v>
      </c>
      <c r="B58" s="382" t="s">
        <v>559</v>
      </c>
      <c r="C58" s="547" t="s">
        <v>525</v>
      </c>
      <c r="D58" s="548"/>
      <c r="E58" s="548"/>
      <c r="F58" s="283">
        <f>IF(G58=Listas!$A$3,1,0)</f>
        <v>0</v>
      </c>
      <c r="G58" s="284" t="str">
        <f t="shared" si="8"/>
        <v>No</v>
      </c>
      <c r="H58" s="285" t="str">
        <f t="shared" si="9"/>
        <v/>
      </c>
      <c r="I58" s="282"/>
    </row>
    <row r="59" spans="1:9" s="4" customFormat="1" ht="15.75" thickBot="1" x14ac:dyDescent="0.25">
      <c r="A59" s="274" t="s">
        <v>510</v>
      </c>
      <c r="B59" s="418" t="s">
        <v>556</v>
      </c>
      <c r="C59" s="419" t="s">
        <v>527</v>
      </c>
      <c r="D59" s="420"/>
      <c r="E59" s="421"/>
      <c r="F59" s="422">
        <f>SUM(F60:F61)</f>
        <v>0</v>
      </c>
      <c r="G59" s="423"/>
      <c r="H59" s="424"/>
      <c r="I59" s="425"/>
    </row>
    <row r="60" spans="1:9" s="4" customFormat="1" ht="13.5" thickTop="1" x14ac:dyDescent="0.2">
      <c r="A60" s="274" t="s">
        <v>510</v>
      </c>
      <c r="B60" s="383" t="s">
        <v>528</v>
      </c>
      <c r="C60" s="545" t="s">
        <v>524</v>
      </c>
      <c r="D60" s="546"/>
      <c r="E60" s="546"/>
      <c r="F60" s="384">
        <f>IF(G60=Listas!$A$3,1,0)</f>
        <v>0</v>
      </c>
      <c r="G60" s="385" t="str">
        <f t="shared" ref="G60:G61" si="10">IF(I60&lt;&gt;"","Si","No")</f>
        <v>No</v>
      </c>
      <c r="H60" s="386" t="str">
        <f t="shared" ref="H60:H61" si="11">IF(G60="Si","X","")</f>
        <v/>
      </c>
      <c r="I60" s="282"/>
    </row>
    <row r="61" spans="1:9" s="4" customFormat="1" ht="13.5" thickBot="1" x14ac:dyDescent="0.25">
      <c r="A61" s="274" t="s">
        <v>510</v>
      </c>
      <c r="B61" s="382" t="s">
        <v>560</v>
      </c>
      <c r="C61" s="547" t="s">
        <v>529</v>
      </c>
      <c r="D61" s="548"/>
      <c r="E61" s="548"/>
      <c r="F61" s="283">
        <f>IF(G61=Listas!$A$3,1,0)</f>
        <v>0</v>
      </c>
      <c r="G61" s="284" t="str">
        <f t="shared" si="10"/>
        <v>No</v>
      </c>
      <c r="H61" s="285" t="str">
        <f t="shared" si="11"/>
        <v/>
      </c>
      <c r="I61" s="282"/>
    </row>
    <row r="62" spans="1:9" s="4" customFormat="1" ht="15.75" thickBot="1" x14ac:dyDescent="0.25">
      <c r="A62" s="274" t="s">
        <v>510</v>
      </c>
      <c r="B62" s="418" t="s">
        <v>555</v>
      </c>
      <c r="C62" s="419" t="s">
        <v>582</v>
      </c>
      <c r="D62" s="420"/>
      <c r="E62" s="421"/>
      <c r="F62" s="422">
        <f>SUM(F63:F66)</f>
        <v>0</v>
      </c>
      <c r="G62" s="423"/>
      <c r="H62" s="424"/>
      <c r="I62" s="425"/>
    </row>
    <row r="63" spans="1:9" s="4" customFormat="1" ht="13.5" thickTop="1" x14ac:dyDescent="0.2">
      <c r="A63" s="274" t="s">
        <v>510</v>
      </c>
      <c r="B63" s="383" t="s">
        <v>565</v>
      </c>
      <c r="C63" s="545" t="s">
        <v>561</v>
      </c>
      <c r="D63" s="546"/>
      <c r="E63" s="546"/>
      <c r="F63" s="384">
        <f>IF(G63=Listas!$A$3,1,0)</f>
        <v>0</v>
      </c>
      <c r="G63" s="385" t="str">
        <f t="shared" ref="G63:G66" si="12">IF(I63&lt;&gt;"","Si","No")</f>
        <v>No</v>
      </c>
      <c r="H63" s="386" t="str">
        <f t="shared" si="3"/>
        <v/>
      </c>
      <c r="I63" s="282"/>
    </row>
    <row r="64" spans="1:9" s="4" customFormat="1" ht="12.75" x14ac:dyDescent="0.2">
      <c r="A64" s="274" t="s">
        <v>510</v>
      </c>
      <c r="B64" s="382" t="s">
        <v>566</v>
      </c>
      <c r="C64" s="541" t="s">
        <v>562</v>
      </c>
      <c r="D64" s="542"/>
      <c r="E64" s="542"/>
      <c r="F64" s="283">
        <f>IF(G64=Listas!$A$3,1,0)</f>
        <v>0</v>
      </c>
      <c r="G64" s="284" t="str">
        <f t="shared" si="12"/>
        <v>No</v>
      </c>
      <c r="H64" s="285" t="str">
        <f t="shared" si="3"/>
        <v/>
      </c>
      <c r="I64" s="282"/>
    </row>
    <row r="65" spans="1:9" s="4" customFormat="1" ht="12.75" x14ac:dyDescent="0.2">
      <c r="A65" s="274" t="s">
        <v>510</v>
      </c>
      <c r="B65" s="383" t="s">
        <v>567</v>
      </c>
      <c r="C65" s="539" t="s">
        <v>563</v>
      </c>
      <c r="D65" s="540"/>
      <c r="E65" s="540"/>
      <c r="F65" s="384">
        <f>IF(G65=Listas!$A$3,1,0)</f>
        <v>0</v>
      </c>
      <c r="G65" s="385" t="str">
        <f t="shared" si="12"/>
        <v>No</v>
      </c>
      <c r="H65" s="386" t="str">
        <f t="shared" si="3"/>
        <v/>
      </c>
      <c r="I65" s="282"/>
    </row>
    <row r="66" spans="1:9" s="4" customFormat="1" ht="13.5" thickBot="1" x14ac:dyDescent="0.25">
      <c r="A66" s="274" t="s">
        <v>510</v>
      </c>
      <c r="B66" s="382" t="s">
        <v>568</v>
      </c>
      <c r="C66" s="547" t="s">
        <v>564</v>
      </c>
      <c r="D66" s="548"/>
      <c r="E66" s="548"/>
      <c r="F66" s="283">
        <f>IF(G66=Listas!$A$3,1,0)</f>
        <v>0</v>
      </c>
      <c r="G66" s="284" t="str">
        <f t="shared" si="12"/>
        <v>No</v>
      </c>
      <c r="H66" s="285" t="str">
        <f t="shared" si="3"/>
        <v/>
      </c>
      <c r="I66" s="282"/>
    </row>
    <row r="67" spans="1:9" s="4" customFormat="1" ht="15.75" thickBot="1" x14ac:dyDescent="0.25">
      <c r="A67" s="274" t="s">
        <v>510</v>
      </c>
      <c r="B67" s="418" t="s">
        <v>554</v>
      </c>
      <c r="C67" s="419" t="s">
        <v>548</v>
      </c>
      <c r="D67" s="420"/>
      <c r="E67" s="421"/>
      <c r="F67" s="422">
        <f>SUM(F68:F70)</f>
        <v>0</v>
      </c>
      <c r="G67" s="423"/>
      <c r="H67" s="424"/>
      <c r="I67" s="425"/>
    </row>
    <row r="68" spans="1:9" s="4" customFormat="1" ht="13.5" thickTop="1" x14ac:dyDescent="0.2">
      <c r="A68" s="274" t="s">
        <v>510</v>
      </c>
      <c r="B68" s="383" t="s">
        <v>569</v>
      </c>
      <c r="C68" s="545" t="s">
        <v>570</v>
      </c>
      <c r="D68" s="546"/>
      <c r="E68" s="546"/>
      <c r="F68" s="384">
        <f>IF(G68=Listas!$A$3,1,0)</f>
        <v>0</v>
      </c>
      <c r="G68" s="385" t="str">
        <f t="shared" ref="G68:G70" si="13">IF(I68&lt;&gt;"","Si","No")</f>
        <v>No</v>
      </c>
      <c r="H68" s="386" t="str">
        <f t="shared" si="3"/>
        <v/>
      </c>
      <c r="I68" s="282"/>
    </row>
    <row r="69" spans="1:9" s="4" customFormat="1" ht="12.75" x14ac:dyDescent="0.2">
      <c r="A69" s="274" t="s">
        <v>510</v>
      </c>
      <c r="B69" s="382" t="s">
        <v>572</v>
      </c>
      <c r="C69" s="541" t="s">
        <v>571</v>
      </c>
      <c r="D69" s="542"/>
      <c r="E69" s="542"/>
      <c r="F69" s="283">
        <f>IF(G69=Listas!$A$3,1,0)</f>
        <v>0</v>
      </c>
      <c r="G69" s="284" t="str">
        <f t="shared" si="13"/>
        <v>No</v>
      </c>
      <c r="H69" s="285" t="str">
        <f t="shared" si="3"/>
        <v/>
      </c>
      <c r="I69" s="282"/>
    </row>
    <row r="70" spans="1:9" s="4" customFormat="1" ht="13.5" thickBot="1" x14ac:dyDescent="0.25">
      <c r="A70" s="274" t="s">
        <v>510</v>
      </c>
      <c r="B70" s="383" t="s">
        <v>573</v>
      </c>
      <c r="C70" s="543" t="s">
        <v>574</v>
      </c>
      <c r="D70" s="544"/>
      <c r="E70" s="544"/>
      <c r="F70" s="384">
        <f>IF(G70=Listas!$A$3,1,0)</f>
        <v>0</v>
      </c>
      <c r="G70" s="385" t="str">
        <f t="shared" si="13"/>
        <v>No</v>
      </c>
      <c r="H70" s="386" t="str">
        <f t="shared" si="3"/>
        <v/>
      </c>
      <c r="I70" s="282"/>
    </row>
    <row r="71" spans="1:9" s="4" customFormat="1" ht="15.75" thickBot="1" x14ac:dyDescent="0.25">
      <c r="A71" s="274" t="s">
        <v>510</v>
      </c>
      <c r="B71" s="418" t="s">
        <v>553</v>
      </c>
      <c r="C71" s="419" t="s">
        <v>549</v>
      </c>
      <c r="D71" s="420"/>
      <c r="E71" s="421"/>
      <c r="F71" s="422">
        <f>SUM(F72:F74)</f>
        <v>0</v>
      </c>
      <c r="G71" s="423"/>
      <c r="H71" s="424"/>
      <c r="I71" s="425"/>
    </row>
    <row r="72" spans="1:9" s="4" customFormat="1" ht="13.5" thickTop="1" x14ac:dyDescent="0.2">
      <c r="A72" s="274" t="s">
        <v>510</v>
      </c>
      <c r="B72" s="383" t="s">
        <v>578</v>
      </c>
      <c r="C72" s="545" t="s">
        <v>575</v>
      </c>
      <c r="D72" s="546"/>
      <c r="E72" s="546"/>
      <c r="F72" s="384">
        <f>IF(G72=Listas!$A$3,1,0)</f>
        <v>0</v>
      </c>
      <c r="G72" s="385" t="str">
        <f t="shared" ref="G72:G74" si="14">IF(I72&lt;&gt;"","Si","No")</f>
        <v>No</v>
      </c>
      <c r="H72" s="386" t="str">
        <f t="shared" si="3"/>
        <v/>
      </c>
      <c r="I72" s="282"/>
    </row>
    <row r="73" spans="1:9" s="4" customFormat="1" ht="12.75" x14ac:dyDescent="0.2">
      <c r="A73" s="274" t="s">
        <v>510</v>
      </c>
      <c r="B73" s="382" t="s">
        <v>579</v>
      </c>
      <c r="C73" s="541" t="s">
        <v>576</v>
      </c>
      <c r="D73" s="542"/>
      <c r="E73" s="542"/>
      <c r="F73" s="283">
        <f>IF(G73=Listas!$A$3,1,0)</f>
        <v>0</v>
      </c>
      <c r="G73" s="284" t="str">
        <f t="shared" si="14"/>
        <v>No</v>
      </c>
      <c r="H73" s="285" t="str">
        <f t="shared" si="3"/>
        <v/>
      </c>
      <c r="I73" s="282"/>
    </row>
    <row r="74" spans="1:9" s="4" customFormat="1" ht="13.5" thickBot="1" x14ac:dyDescent="0.25">
      <c r="A74" s="274" t="s">
        <v>510</v>
      </c>
      <c r="B74" s="383" t="s">
        <v>580</v>
      </c>
      <c r="C74" s="543" t="s">
        <v>577</v>
      </c>
      <c r="D74" s="544"/>
      <c r="E74" s="544"/>
      <c r="F74" s="384">
        <f>IF(G74=Listas!$A$3,1,0)</f>
        <v>0</v>
      </c>
      <c r="G74" s="385" t="str">
        <f t="shared" si="14"/>
        <v>No</v>
      </c>
      <c r="H74" s="386" t="str">
        <f t="shared" si="3"/>
        <v/>
      </c>
      <c r="I74" s="282"/>
    </row>
    <row r="75" spans="1:9" s="4" customFormat="1" ht="15.75" thickBot="1" x14ac:dyDescent="0.25">
      <c r="A75" s="274" t="s">
        <v>510</v>
      </c>
      <c r="B75" s="418" t="s">
        <v>552</v>
      </c>
      <c r="C75" s="419" t="s">
        <v>550</v>
      </c>
      <c r="D75" s="420"/>
      <c r="E75" s="421"/>
      <c r="F75" s="422">
        <f>SUM(F76:F77)</f>
        <v>0</v>
      </c>
      <c r="G75" s="423"/>
      <c r="H75" s="424"/>
      <c r="I75" s="425"/>
    </row>
    <row r="76" spans="1:9" s="4" customFormat="1" ht="13.5" thickTop="1" x14ac:dyDescent="0.2">
      <c r="A76" s="274" t="s">
        <v>510</v>
      </c>
      <c r="B76" s="383" t="s">
        <v>546</v>
      </c>
      <c r="C76" s="545" t="s">
        <v>545</v>
      </c>
      <c r="D76" s="546"/>
      <c r="E76" s="546"/>
      <c r="F76" s="384">
        <f>IF(G76=Listas!$A$3,1,0)</f>
        <v>0</v>
      </c>
      <c r="G76" s="385" t="str">
        <f t="shared" ref="G76:G77" si="15">IF(I76&lt;&gt;"","Si","No")</f>
        <v>No</v>
      </c>
      <c r="H76" s="386" t="str">
        <f t="shared" si="3"/>
        <v/>
      </c>
      <c r="I76" s="282"/>
    </row>
    <row r="77" spans="1:9" s="4" customFormat="1" ht="13.5" thickBot="1" x14ac:dyDescent="0.25">
      <c r="A77" s="274" t="s">
        <v>510</v>
      </c>
      <c r="B77" s="382" t="s">
        <v>547</v>
      </c>
      <c r="C77" s="547" t="s">
        <v>544</v>
      </c>
      <c r="D77" s="548"/>
      <c r="E77" s="548"/>
      <c r="F77" s="283">
        <f>IF(G77=Listas!$A$3,1,0)</f>
        <v>0</v>
      </c>
      <c r="G77" s="284" t="str">
        <f t="shared" si="15"/>
        <v>No</v>
      </c>
      <c r="H77" s="285" t="str">
        <f t="shared" si="3"/>
        <v/>
      </c>
      <c r="I77" s="282"/>
    </row>
    <row r="78" spans="1:9" s="4" customFormat="1" ht="15.75" thickBot="1" x14ac:dyDescent="0.25">
      <c r="A78" s="274" t="s">
        <v>510</v>
      </c>
      <c r="B78" s="418" t="s">
        <v>551</v>
      </c>
      <c r="C78" s="419" t="s">
        <v>581</v>
      </c>
      <c r="D78" s="420"/>
      <c r="E78" s="421"/>
      <c r="F78" s="422">
        <f>SUM(F79:F85)</f>
        <v>0</v>
      </c>
      <c r="G78" s="423"/>
      <c r="H78" s="424"/>
      <c r="I78" s="425"/>
    </row>
    <row r="79" spans="1:9" s="4" customFormat="1" ht="13.5" thickTop="1" x14ac:dyDescent="0.2">
      <c r="A79" s="274" t="s">
        <v>510</v>
      </c>
      <c r="B79" s="383" t="s">
        <v>537</v>
      </c>
      <c r="C79" s="545" t="s">
        <v>530</v>
      </c>
      <c r="D79" s="546"/>
      <c r="E79" s="546"/>
      <c r="F79" s="384">
        <f>IF(G79=Listas!$A$3,1,0)</f>
        <v>0</v>
      </c>
      <c r="G79" s="385" t="str">
        <f t="shared" ref="G79:G85" si="16">IF(I79&lt;&gt;"","Si","No")</f>
        <v>No</v>
      </c>
      <c r="H79" s="386" t="str">
        <f t="shared" ref="H79:H85" si="17">IF(G79="Si","X","")</f>
        <v/>
      </c>
      <c r="I79" s="282"/>
    </row>
    <row r="80" spans="1:9" s="4" customFormat="1" ht="12.75" x14ac:dyDescent="0.2">
      <c r="A80" s="274" t="s">
        <v>510</v>
      </c>
      <c r="B80" s="382" t="s">
        <v>538</v>
      </c>
      <c r="C80" s="541" t="s">
        <v>531</v>
      </c>
      <c r="D80" s="542"/>
      <c r="E80" s="542"/>
      <c r="F80" s="283">
        <f>IF(G80=Listas!$A$3,1,0)</f>
        <v>0</v>
      </c>
      <c r="G80" s="284" t="str">
        <f t="shared" si="16"/>
        <v>No</v>
      </c>
      <c r="H80" s="285" t="str">
        <f t="shared" si="17"/>
        <v/>
      </c>
      <c r="I80" s="282"/>
    </row>
    <row r="81" spans="1:9" s="4" customFormat="1" ht="12.75" x14ac:dyDescent="0.2">
      <c r="A81" s="274" t="s">
        <v>510</v>
      </c>
      <c r="B81" s="383" t="s">
        <v>539</v>
      </c>
      <c r="C81" s="539" t="s">
        <v>532</v>
      </c>
      <c r="D81" s="540"/>
      <c r="E81" s="540"/>
      <c r="F81" s="384">
        <f>IF(G81=Listas!$A$3,1,0)</f>
        <v>0</v>
      </c>
      <c r="G81" s="385" t="str">
        <f t="shared" si="16"/>
        <v>No</v>
      </c>
      <c r="H81" s="386" t="str">
        <f t="shared" si="17"/>
        <v/>
      </c>
      <c r="I81" s="282"/>
    </row>
    <row r="82" spans="1:9" s="4" customFormat="1" ht="12.75" x14ac:dyDescent="0.2">
      <c r="A82" s="274" t="s">
        <v>510</v>
      </c>
      <c r="B82" s="382" t="s">
        <v>540</v>
      </c>
      <c r="C82" s="541" t="s">
        <v>533</v>
      </c>
      <c r="D82" s="542"/>
      <c r="E82" s="542"/>
      <c r="F82" s="283">
        <f>IF(G82=Listas!$A$3,1,0)</f>
        <v>0</v>
      </c>
      <c r="G82" s="284" t="str">
        <f t="shared" si="16"/>
        <v>No</v>
      </c>
      <c r="H82" s="285" t="str">
        <f t="shared" si="17"/>
        <v/>
      </c>
      <c r="I82" s="282"/>
    </row>
    <row r="83" spans="1:9" s="4" customFormat="1" ht="12.75" x14ac:dyDescent="0.2">
      <c r="A83" s="274" t="s">
        <v>510</v>
      </c>
      <c r="B83" s="383" t="s">
        <v>541</v>
      </c>
      <c r="C83" s="539" t="s">
        <v>534</v>
      </c>
      <c r="D83" s="540"/>
      <c r="E83" s="540"/>
      <c r="F83" s="384">
        <f>IF(G83=Listas!$A$3,1,0)</f>
        <v>0</v>
      </c>
      <c r="G83" s="385" t="str">
        <f t="shared" si="16"/>
        <v>No</v>
      </c>
      <c r="H83" s="386" t="str">
        <f t="shared" si="17"/>
        <v/>
      </c>
      <c r="I83" s="282"/>
    </row>
    <row r="84" spans="1:9" s="4" customFormat="1" ht="12.75" x14ac:dyDescent="0.2">
      <c r="A84" s="274" t="s">
        <v>510</v>
      </c>
      <c r="B84" s="382" t="s">
        <v>542</v>
      </c>
      <c r="C84" s="541" t="s">
        <v>535</v>
      </c>
      <c r="D84" s="542"/>
      <c r="E84" s="542"/>
      <c r="F84" s="283">
        <f>IF(G84=Listas!$A$3,1,0)</f>
        <v>0</v>
      </c>
      <c r="G84" s="284" t="str">
        <f t="shared" si="16"/>
        <v>No</v>
      </c>
      <c r="H84" s="285" t="str">
        <f t="shared" si="17"/>
        <v/>
      </c>
      <c r="I84" s="282"/>
    </row>
    <row r="85" spans="1:9" s="4" customFormat="1" ht="13.5" thickBot="1" x14ac:dyDescent="0.25">
      <c r="A85" s="274" t="s">
        <v>510</v>
      </c>
      <c r="B85" s="387" t="s">
        <v>543</v>
      </c>
      <c r="C85" s="543" t="s">
        <v>536</v>
      </c>
      <c r="D85" s="544"/>
      <c r="E85" s="544"/>
      <c r="F85" s="388">
        <f>IF(G85=Listas!$A$3,1,0)</f>
        <v>0</v>
      </c>
      <c r="G85" s="389" t="str">
        <f t="shared" si="16"/>
        <v>No</v>
      </c>
      <c r="H85" s="390" t="str">
        <f t="shared" si="17"/>
        <v/>
      </c>
      <c r="I85" s="293"/>
    </row>
    <row r="86" spans="1:9" x14ac:dyDescent="0.25">
      <c r="A86" s="391"/>
      <c r="C86" s="392"/>
      <c r="H86" s="393"/>
    </row>
  </sheetData>
  <sheetProtection autoFilter="0"/>
  <autoFilter ref="A7:I85" xr:uid="{8B05247C-138D-4A64-A0F0-DD12BACDBF01}"/>
  <mergeCells count="45">
    <mergeCell ref="C42:E42"/>
    <mergeCell ref="B1:E1"/>
    <mergeCell ref="C2:G2"/>
    <mergeCell ref="C3:G3"/>
    <mergeCell ref="C4:D4"/>
    <mergeCell ref="B10:E10"/>
    <mergeCell ref="G10:G11"/>
    <mergeCell ref="H10:H11"/>
    <mergeCell ref="I10:I11"/>
    <mergeCell ref="E11:F11"/>
    <mergeCell ref="C40:E40"/>
    <mergeCell ref="C41:E41"/>
    <mergeCell ref="C58:E58"/>
    <mergeCell ref="C43:E43"/>
    <mergeCell ref="C45:E45"/>
    <mergeCell ref="C46:E46"/>
    <mergeCell ref="C47:E47"/>
    <mergeCell ref="C49:E49"/>
    <mergeCell ref="C50:E50"/>
    <mergeCell ref="C51:E51"/>
    <mergeCell ref="C53:E53"/>
    <mergeCell ref="C54:E54"/>
    <mergeCell ref="C55:E55"/>
    <mergeCell ref="C57:E57"/>
    <mergeCell ref="C74:E74"/>
    <mergeCell ref="C60:E60"/>
    <mergeCell ref="C61:E61"/>
    <mergeCell ref="C63:E63"/>
    <mergeCell ref="C64:E64"/>
    <mergeCell ref="C65:E65"/>
    <mergeCell ref="C66:E66"/>
    <mergeCell ref="C68:E68"/>
    <mergeCell ref="C69:E69"/>
    <mergeCell ref="C70:E70"/>
    <mergeCell ref="C72:E72"/>
    <mergeCell ref="C73:E73"/>
    <mergeCell ref="C83:E83"/>
    <mergeCell ref="C84:E84"/>
    <mergeCell ref="C85:E85"/>
    <mergeCell ref="C76:E76"/>
    <mergeCell ref="C77:E77"/>
    <mergeCell ref="C79:E79"/>
    <mergeCell ref="C80:E80"/>
    <mergeCell ref="C81:E81"/>
    <mergeCell ref="C82:E82"/>
  </mergeCells>
  <dataValidations count="2">
    <dataValidation type="date" allowBlank="1" showInputMessage="1" showErrorMessage="1" errorTitle="Fecha no valida" error="Introducir una fecha de la convocatoria 2018" promptTitle="Introducir Fecha" prompt="Convocatoria 2018" sqref="C4:C5" xr:uid="{DF8EB41A-D857-4FA1-B6E2-F4D283274493}">
      <formula1>43405</formula1>
      <formula2>43496</formula2>
    </dataValidation>
    <dataValidation allowBlank="1" showInputMessage="1" showErrorMessage="1" prompt="Justifique el elemento para que pueda ser valorado y puntuado en el criterio CS13" sqref="I12:I36 I40" xr:uid="{C0619212-3113-44DD-88BD-39509852940E}"/>
  </dataValidations>
  <pageMargins left="0.35433070866141736" right="0.15748031496062992" top="1.1417322834645669" bottom="0.78740157480314965" header="0.31496062992125984" footer="0.31496062992125984"/>
  <pageSetup paperSize="9" scale="58" fitToHeight="0" orientation="portrait" r:id="rId1"/>
  <headerFooter scaleWithDoc="0">
    <oddHeader>&amp;L&amp;G</oddHeader>
    <oddFooter>&amp;L&amp;"Eras Demi ITC,Normal"&amp;8&amp;G&amp;R&amp;8&amp;P/&amp;N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1803-D134-44A3-A5E5-5DF8FD59E2D6}">
  <sheetPr>
    <tabColor theme="0" tint="-0.34998626667073579"/>
    <pageSetUpPr fitToPage="1"/>
  </sheetPr>
  <dimension ref="A1:G90"/>
  <sheetViews>
    <sheetView topLeftCell="B1" zoomScaleNormal="100" zoomScaleSheetLayoutView="110" workbookViewId="0">
      <selection activeCell="C19" sqref="C19"/>
    </sheetView>
  </sheetViews>
  <sheetFormatPr baseColWidth="10" defaultColWidth="11.42578125" defaultRowHeight="15" x14ac:dyDescent="0.25"/>
  <cols>
    <col min="1" max="1" width="6.85546875" style="41" hidden="1" customWidth="1"/>
    <col min="2" max="2" width="10.5703125" style="5" customWidth="1"/>
    <col min="3" max="3" width="92.140625" style="315" customWidth="1"/>
    <col min="4" max="4" width="9" style="316" hidden="1" customWidth="1"/>
    <col min="5" max="5" width="11.42578125" style="317" hidden="1" customWidth="1"/>
    <col min="6" max="6" width="8.28515625" customWidth="1"/>
    <col min="7" max="7" width="39.5703125" style="318" customWidth="1"/>
  </cols>
  <sheetData>
    <row r="1" spans="1:7" ht="24.75" customHeight="1" thickTop="1" thickBot="1" x14ac:dyDescent="0.4">
      <c r="A1" s="294"/>
      <c r="B1" s="534" t="str">
        <f>"NECESIDADES PRIORITARIAS  "&amp;LEFT(Baremo!C8,8)</f>
        <v xml:space="preserve">NECESIDADES PRIORITARIAS  Linea 4 </v>
      </c>
      <c r="C1" s="555"/>
      <c r="D1" s="319"/>
      <c r="E1" s="319"/>
      <c r="F1" s="319"/>
      <c r="G1" s="320" t="str">
        <f>Baremo!J1</f>
        <v xml:space="preserve">  GDR: JA07  Convocatoria: 2020</v>
      </c>
    </row>
    <row r="2" spans="1:7" ht="16.5" thickTop="1" thickBot="1" x14ac:dyDescent="0.3">
      <c r="A2" s="294"/>
      <c r="B2" s="394" t="str">
        <f>Baremo!B2</f>
        <v>Proyecto:</v>
      </c>
      <c r="C2" s="525" t="str">
        <f>IF(Baremo!C2:I2=0,"",Baremo!C2:I2)</f>
        <v/>
      </c>
      <c r="D2" s="525"/>
      <c r="E2" s="525"/>
      <c r="F2" s="395"/>
      <c r="G2" s="395"/>
    </row>
    <row r="3" spans="1:7" ht="16.5" thickTop="1" thickBot="1" x14ac:dyDescent="0.3">
      <c r="A3" s="294"/>
      <c r="B3" s="396" t="str">
        <f>Baremo!B3</f>
        <v>Promotor:</v>
      </c>
      <c r="C3" s="526" t="str">
        <f>IF(Baremo!C3:I3=0,"",Baremo!C3:I3)</f>
        <v/>
      </c>
      <c r="D3" s="526"/>
      <c r="E3" s="526"/>
      <c r="F3" s="397"/>
      <c r="G3" s="398"/>
    </row>
    <row r="4" spans="1:7" ht="16.5" thickTop="1" thickBot="1" x14ac:dyDescent="0.3">
      <c r="A4" s="294"/>
      <c r="B4" s="396" t="str">
        <f>Baremo!B4</f>
        <v>Municipio:</v>
      </c>
      <c r="C4" s="486" t="str">
        <f>IF(Baremo!C4:I4=0,"",Baremo!C4:I4)</f>
        <v/>
      </c>
      <c r="D4" s="400"/>
      <c r="E4" s="401"/>
      <c r="F4" s="400"/>
      <c r="G4" s="401" t="str">
        <f>IF(G27-G49&lt;&gt;0,G27-G49,"")</f>
        <v/>
      </c>
    </row>
    <row r="5" spans="1:7" ht="16.5" thickTop="1" thickBot="1" x14ac:dyDescent="0.3">
      <c r="A5" s="294"/>
      <c r="B5" s="396" t="str">
        <f>Baremo!B5</f>
        <v>Fecha</v>
      </c>
      <c r="C5" s="485">
        <f>IF(Baremo!C5:I5=0,"",Baremo!C5:I5)</f>
        <v>44124</v>
      </c>
      <c r="D5" s="402"/>
      <c r="E5" s="402"/>
      <c r="F5" s="403"/>
      <c r="G5" s="402" t="str">
        <f>IF(G27&lt;&gt;G49,Listas!$A$40,"")</f>
        <v/>
      </c>
    </row>
    <row r="6" spans="1:7" ht="16.5" thickTop="1" thickBot="1" x14ac:dyDescent="0.3">
      <c r="A6" s="294"/>
      <c r="B6" s="396"/>
      <c r="C6" s="396"/>
      <c r="D6" s="402"/>
      <c r="E6" s="402"/>
      <c r="F6" s="403"/>
      <c r="G6" s="402"/>
    </row>
    <row r="7" spans="1:7" s="298" customFormat="1" ht="16.5" thickTop="1" thickBot="1" x14ac:dyDescent="0.3">
      <c r="A7" s="321" t="s">
        <v>228</v>
      </c>
      <c r="B7" s="469"/>
      <c r="C7" s="469"/>
      <c r="D7" s="469"/>
      <c r="E7" s="469"/>
      <c r="F7" s="469"/>
      <c r="G7" s="470"/>
    </row>
    <row r="8" spans="1:7" ht="18.75" x14ac:dyDescent="0.25">
      <c r="A8" s="322" t="s">
        <v>220</v>
      </c>
      <c r="B8" s="464" t="s">
        <v>668</v>
      </c>
      <c r="C8" s="465"/>
      <c r="D8" s="465"/>
      <c r="E8" s="466"/>
      <c r="F8" s="467"/>
      <c r="G8" s="468"/>
    </row>
    <row r="9" spans="1:7" ht="15.75" thickBot="1" x14ac:dyDescent="0.3">
      <c r="A9" s="327" t="s">
        <v>220</v>
      </c>
      <c r="B9" s="303" t="s">
        <v>787</v>
      </c>
      <c r="C9" s="304"/>
      <c r="D9" s="305"/>
      <c r="E9" s="328"/>
      <c r="F9" s="329"/>
      <c r="G9" s="308"/>
    </row>
    <row r="10" spans="1:7" ht="15.75" thickBot="1" x14ac:dyDescent="0.3">
      <c r="A10" s="472" t="s">
        <v>220</v>
      </c>
      <c r="B10" s="473" t="s">
        <v>15</v>
      </c>
      <c r="C10" s="474" t="s">
        <v>59</v>
      </c>
      <c r="D10" s="475">
        <f>SUM(D11:D90)</f>
        <v>0</v>
      </c>
      <c r="E10" s="476" t="s">
        <v>44</v>
      </c>
      <c r="F10" s="477" t="s">
        <v>500</v>
      </c>
      <c r="G10" s="478" t="s">
        <v>499</v>
      </c>
    </row>
    <row r="11" spans="1:7" s="334" customFormat="1" ht="26.25" thickTop="1" x14ac:dyDescent="0.2">
      <c r="A11" s="274" t="s">
        <v>220</v>
      </c>
      <c r="B11" s="330" t="s">
        <v>61</v>
      </c>
      <c r="C11" s="471" t="s">
        <v>60</v>
      </c>
      <c r="D11" s="331">
        <f>IF(E11=Listas!$A$3,1,0)</f>
        <v>0</v>
      </c>
      <c r="E11" s="332" t="str">
        <f t="shared" ref="E11:E74" si="0">IF(G11&lt;&gt;"","Si","No")</f>
        <v>No</v>
      </c>
      <c r="F11" s="333" t="str">
        <f t="shared" ref="F11:F74" si="1">IF(E11="Si","X","")</f>
        <v/>
      </c>
      <c r="G11" s="278"/>
    </row>
    <row r="12" spans="1:7" s="334" customFormat="1" ht="12.75" x14ac:dyDescent="0.2">
      <c r="A12" s="274" t="s">
        <v>220</v>
      </c>
      <c r="B12" s="335" t="s">
        <v>63</v>
      </c>
      <c r="C12" s="336" t="s">
        <v>62</v>
      </c>
      <c r="D12" s="337">
        <f>IF(E12=Listas!$A$3,1,0)</f>
        <v>0</v>
      </c>
      <c r="E12" s="338" t="str">
        <f t="shared" si="0"/>
        <v>No</v>
      </c>
      <c r="F12" s="339" t="str">
        <f t="shared" si="1"/>
        <v/>
      </c>
      <c r="G12" s="282"/>
    </row>
    <row r="13" spans="1:7" s="334" customFormat="1" ht="12.75" x14ac:dyDescent="0.2">
      <c r="A13" s="274" t="s">
        <v>220</v>
      </c>
      <c r="B13" s="340" t="s">
        <v>65</v>
      </c>
      <c r="C13" s="341" t="s">
        <v>64</v>
      </c>
      <c r="D13" s="342">
        <f>IF(E13=Listas!$A$3,1,0)</f>
        <v>0</v>
      </c>
      <c r="E13" s="343" t="str">
        <f t="shared" si="0"/>
        <v>No</v>
      </c>
      <c r="F13" s="344" t="str">
        <f t="shared" si="1"/>
        <v/>
      </c>
      <c r="G13" s="282"/>
    </row>
    <row r="14" spans="1:7" s="334" customFormat="1" ht="25.5" x14ac:dyDescent="0.2">
      <c r="A14" s="274" t="s">
        <v>220</v>
      </c>
      <c r="B14" s="335" t="s">
        <v>67</v>
      </c>
      <c r="C14" s="336" t="s">
        <v>66</v>
      </c>
      <c r="D14" s="337">
        <f>IF(E14=Listas!$A$3,1,0)</f>
        <v>0</v>
      </c>
      <c r="E14" s="338" t="str">
        <f t="shared" si="0"/>
        <v>No</v>
      </c>
      <c r="F14" s="339" t="str">
        <f t="shared" si="1"/>
        <v/>
      </c>
      <c r="G14" s="282"/>
    </row>
    <row r="15" spans="1:7" s="334" customFormat="1" ht="51" x14ac:dyDescent="0.2">
      <c r="A15" s="274" t="s">
        <v>220</v>
      </c>
      <c r="B15" s="340" t="s">
        <v>69</v>
      </c>
      <c r="C15" s="341" t="s">
        <v>68</v>
      </c>
      <c r="D15" s="342">
        <f>IF(E15=Listas!$A$3,1,0)</f>
        <v>0</v>
      </c>
      <c r="E15" s="343" t="str">
        <f t="shared" si="0"/>
        <v>No</v>
      </c>
      <c r="F15" s="344" t="str">
        <f t="shared" si="1"/>
        <v/>
      </c>
      <c r="G15" s="282"/>
    </row>
    <row r="16" spans="1:7" s="334" customFormat="1" ht="25.5" x14ac:dyDescent="0.2">
      <c r="A16" s="274" t="s">
        <v>220</v>
      </c>
      <c r="B16" s="335" t="s">
        <v>71</v>
      </c>
      <c r="C16" s="336" t="s">
        <v>70</v>
      </c>
      <c r="D16" s="337">
        <f>IF(E16=Listas!$A$3,1,0)</f>
        <v>0</v>
      </c>
      <c r="E16" s="338" t="str">
        <f t="shared" si="0"/>
        <v>No</v>
      </c>
      <c r="F16" s="339" t="str">
        <f t="shared" si="1"/>
        <v/>
      </c>
      <c r="G16" s="282"/>
    </row>
    <row r="17" spans="1:7" s="334" customFormat="1" ht="12.75" x14ac:dyDescent="0.2">
      <c r="A17" s="274" t="s">
        <v>220</v>
      </c>
      <c r="B17" s="340" t="s">
        <v>73</v>
      </c>
      <c r="C17" s="341" t="s">
        <v>72</v>
      </c>
      <c r="D17" s="342">
        <f>IF(E17=Listas!$A$3,1,0)</f>
        <v>0</v>
      </c>
      <c r="E17" s="343" t="str">
        <f t="shared" si="0"/>
        <v>No</v>
      </c>
      <c r="F17" s="344" t="str">
        <f t="shared" si="1"/>
        <v/>
      </c>
      <c r="G17" s="282"/>
    </row>
    <row r="18" spans="1:7" s="334" customFormat="1" ht="38.25" x14ac:dyDescent="0.2">
      <c r="A18" s="274" t="s">
        <v>220</v>
      </c>
      <c r="B18" s="335" t="s">
        <v>75</v>
      </c>
      <c r="C18" s="336" t="s">
        <v>74</v>
      </c>
      <c r="D18" s="337">
        <f>IF(E18=Listas!$A$3,1,0)</f>
        <v>0</v>
      </c>
      <c r="E18" s="338" t="str">
        <f t="shared" si="0"/>
        <v>No</v>
      </c>
      <c r="F18" s="339" t="str">
        <f t="shared" si="1"/>
        <v/>
      </c>
      <c r="G18" s="282"/>
    </row>
    <row r="19" spans="1:7" s="334" customFormat="1" ht="25.5" x14ac:dyDescent="0.2">
      <c r="A19" s="274" t="s">
        <v>220</v>
      </c>
      <c r="B19" s="340" t="s">
        <v>77</v>
      </c>
      <c r="C19" s="341" t="s">
        <v>76</v>
      </c>
      <c r="D19" s="342">
        <f>IF(E19=Listas!$A$3,1,0)</f>
        <v>0</v>
      </c>
      <c r="E19" s="343" t="str">
        <f t="shared" si="0"/>
        <v>No</v>
      </c>
      <c r="F19" s="344" t="str">
        <f t="shared" si="1"/>
        <v/>
      </c>
      <c r="G19" s="282"/>
    </row>
    <row r="20" spans="1:7" s="334" customFormat="1" ht="38.25" x14ac:dyDescent="0.2">
      <c r="A20" s="274" t="s">
        <v>220</v>
      </c>
      <c r="B20" s="335" t="s">
        <v>79</v>
      </c>
      <c r="C20" s="336" t="s">
        <v>78</v>
      </c>
      <c r="D20" s="337">
        <f>IF(E20=Listas!$A$3,1,0)</f>
        <v>0</v>
      </c>
      <c r="E20" s="338" t="str">
        <f t="shared" si="0"/>
        <v>No</v>
      </c>
      <c r="F20" s="339" t="str">
        <f t="shared" si="1"/>
        <v/>
      </c>
      <c r="G20" s="282"/>
    </row>
    <row r="21" spans="1:7" s="334" customFormat="1" ht="25.5" x14ac:dyDescent="0.2">
      <c r="A21" s="274" t="s">
        <v>220</v>
      </c>
      <c r="B21" s="340" t="s">
        <v>81</v>
      </c>
      <c r="C21" s="341" t="s">
        <v>80</v>
      </c>
      <c r="D21" s="342">
        <f>IF(E21=Listas!$A$3,1,0)</f>
        <v>0</v>
      </c>
      <c r="E21" s="343" t="str">
        <f t="shared" si="0"/>
        <v>No</v>
      </c>
      <c r="F21" s="344" t="str">
        <f t="shared" si="1"/>
        <v/>
      </c>
      <c r="G21" s="282"/>
    </row>
    <row r="22" spans="1:7" s="334" customFormat="1" ht="51" x14ac:dyDescent="0.2">
      <c r="A22" s="274" t="s">
        <v>220</v>
      </c>
      <c r="B22" s="335" t="s">
        <v>83</v>
      </c>
      <c r="C22" s="336" t="s">
        <v>82</v>
      </c>
      <c r="D22" s="337">
        <f>IF(E22=Listas!$A$3,1,0)</f>
        <v>0</v>
      </c>
      <c r="E22" s="338" t="str">
        <f t="shared" si="0"/>
        <v>No</v>
      </c>
      <c r="F22" s="339" t="str">
        <f t="shared" si="1"/>
        <v/>
      </c>
      <c r="G22" s="282"/>
    </row>
    <row r="23" spans="1:7" s="334" customFormat="1" ht="25.5" x14ac:dyDescent="0.2">
      <c r="A23" s="274" t="s">
        <v>220</v>
      </c>
      <c r="B23" s="340" t="s">
        <v>85</v>
      </c>
      <c r="C23" s="341" t="s">
        <v>84</v>
      </c>
      <c r="D23" s="342">
        <f>IF(E23=Listas!$A$3,1,0)</f>
        <v>0</v>
      </c>
      <c r="E23" s="343" t="str">
        <f t="shared" si="0"/>
        <v>No</v>
      </c>
      <c r="F23" s="344" t="str">
        <f t="shared" si="1"/>
        <v/>
      </c>
      <c r="G23" s="282"/>
    </row>
    <row r="24" spans="1:7" s="334" customFormat="1" ht="25.5" x14ac:dyDescent="0.2">
      <c r="A24" s="274" t="s">
        <v>220</v>
      </c>
      <c r="B24" s="335" t="s">
        <v>87</v>
      </c>
      <c r="C24" s="336" t="s">
        <v>86</v>
      </c>
      <c r="D24" s="337">
        <f>IF(E24=Listas!$A$3,1,0)</f>
        <v>0</v>
      </c>
      <c r="E24" s="338" t="str">
        <f t="shared" si="0"/>
        <v>No</v>
      </c>
      <c r="F24" s="339" t="str">
        <f t="shared" si="1"/>
        <v/>
      </c>
      <c r="G24" s="282"/>
    </row>
    <row r="25" spans="1:7" s="334" customFormat="1" ht="25.5" x14ac:dyDescent="0.2">
      <c r="A25" s="274" t="s">
        <v>220</v>
      </c>
      <c r="B25" s="340" t="s">
        <v>89</v>
      </c>
      <c r="C25" s="341" t="s">
        <v>88</v>
      </c>
      <c r="D25" s="342">
        <f>IF(E25=Listas!$A$3,1,0)</f>
        <v>0</v>
      </c>
      <c r="E25" s="343" t="str">
        <f t="shared" si="0"/>
        <v>No</v>
      </c>
      <c r="F25" s="344" t="str">
        <f t="shared" si="1"/>
        <v/>
      </c>
      <c r="G25" s="282"/>
    </row>
    <row r="26" spans="1:7" s="334" customFormat="1" ht="12.75" x14ac:dyDescent="0.2">
      <c r="A26" s="274" t="s">
        <v>220</v>
      </c>
      <c r="B26" s="335" t="s">
        <v>91</v>
      </c>
      <c r="C26" s="336" t="s">
        <v>90</v>
      </c>
      <c r="D26" s="337">
        <f>IF(E26=Listas!$A$3,1,0)</f>
        <v>0</v>
      </c>
      <c r="E26" s="338" t="str">
        <f t="shared" si="0"/>
        <v>No</v>
      </c>
      <c r="F26" s="339" t="str">
        <f t="shared" si="1"/>
        <v/>
      </c>
      <c r="G26" s="282"/>
    </row>
    <row r="27" spans="1:7" s="334" customFormat="1" ht="25.5" x14ac:dyDescent="0.2">
      <c r="A27" s="274" t="s">
        <v>220</v>
      </c>
      <c r="B27" s="340" t="s">
        <v>93</v>
      </c>
      <c r="C27" s="341" t="s">
        <v>92</v>
      </c>
      <c r="D27" s="342">
        <f>IF(E27=Listas!$A$3,1,0)</f>
        <v>0</v>
      </c>
      <c r="E27" s="343" t="str">
        <f t="shared" si="0"/>
        <v>No</v>
      </c>
      <c r="F27" s="344" t="str">
        <f t="shared" si="1"/>
        <v/>
      </c>
      <c r="G27" s="282"/>
    </row>
    <row r="28" spans="1:7" s="334" customFormat="1" ht="25.5" x14ac:dyDescent="0.2">
      <c r="A28" s="274" t="s">
        <v>220</v>
      </c>
      <c r="B28" s="335" t="s">
        <v>95</v>
      </c>
      <c r="C28" s="336" t="s">
        <v>94</v>
      </c>
      <c r="D28" s="337">
        <f>IF(E28=Listas!$A$3,1,0)</f>
        <v>0</v>
      </c>
      <c r="E28" s="338" t="str">
        <f t="shared" si="0"/>
        <v>No</v>
      </c>
      <c r="F28" s="339" t="str">
        <f t="shared" si="1"/>
        <v/>
      </c>
      <c r="G28" s="282"/>
    </row>
    <row r="29" spans="1:7" s="334" customFormat="1" ht="12.75" x14ac:dyDescent="0.2">
      <c r="A29" s="274" t="s">
        <v>220</v>
      </c>
      <c r="B29" s="340" t="s">
        <v>97</v>
      </c>
      <c r="C29" s="341" t="s">
        <v>96</v>
      </c>
      <c r="D29" s="342">
        <f>IF(E29=Listas!$A$3,1,0)</f>
        <v>0</v>
      </c>
      <c r="E29" s="343" t="str">
        <f t="shared" si="0"/>
        <v>No</v>
      </c>
      <c r="F29" s="344" t="str">
        <f t="shared" si="1"/>
        <v/>
      </c>
      <c r="G29" s="282"/>
    </row>
    <row r="30" spans="1:7" s="334" customFormat="1" ht="25.5" x14ac:dyDescent="0.2">
      <c r="A30" s="274" t="s">
        <v>220</v>
      </c>
      <c r="B30" s="335" t="s">
        <v>99</v>
      </c>
      <c r="C30" s="336" t="s">
        <v>98</v>
      </c>
      <c r="D30" s="337">
        <f>IF(E30=Listas!$A$3,1,0)</f>
        <v>0</v>
      </c>
      <c r="E30" s="338" t="str">
        <f t="shared" si="0"/>
        <v>No</v>
      </c>
      <c r="F30" s="339" t="str">
        <f t="shared" si="1"/>
        <v/>
      </c>
      <c r="G30" s="282"/>
    </row>
    <row r="31" spans="1:7" s="334" customFormat="1" ht="12.75" x14ac:dyDescent="0.2">
      <c r="A31" s="274" t="s">
        <v>220</v>
      </c>
      <c r="B31" s="340" t="s">
        <v>101</v>
      </c>
      <c r="C31" s="341" t="s">
        <v>100</v>
      </c>
      <c r="D31" s="342">
        <f>IF(E31=Listas!$A$3,1,0)</f>
        <v>0</v>
      </c>
      <c r="E31" s="343" t="str">
        <f t="shared" si="0"/>
        <v>No</v>
      </c>
      <c r="F31" s="344" t="str">
        <f t="shared" si="1"/>
        <v/>
      </c>
      <c r="G31" s="282"/>
    </row>
    <row r="32" spans="1:7" s="334" customFormat="1" ht="12.75" x14ac:dyDescent="0.2">
      <c r="A32" s="274" t="s">
        <v>220</v>
      </c>
      <c r="B32" s="335" t="s">
        <v>103</v>
      </c>
      <c r="C32" s="336" t="s">
        <v>102</v>
      </c>
      <c r="D32" s="337">
        <f>IF(E32=Listas!$A$3,1,0)</f>
        <v>0</v>
      </c>
      <c r="E32" s="338" t="str">
        <f t="shared" si="0"/>
        <v>No</v>
      </c>
      <c r="F32" s="339" t="str">
        <f t="shared" si="1"/>
        <v/>
      </c>
      <c r="G32" s="282"/>
    </row>
    <row r="33" spans="1:7" s="334" customFormat="1" ht="12.75" x14ac:dyDescent="0.2">
      <c r="A33" s="274" t="s">
        <v>220</v>
      </c>
      <c r="B33" s="340" t="s">
        <v>105</v>
      </c>
      <c r="C33" s="341" t="s">
        <v>104</v>
      </c>
      <c r="D33" s="342">
        <f>IF(E33=Listas!$A$3,1,0)</f>
        <v>0</v>
      </c>
      <c r="E33" s="343" t="str">
        <f t="shared" si="0"/>
        <v>No</v>
      </c>
      <c r="F33" s="344" t="str">
        <f t="shared" si="1"/>
        <v/>
      </c>
      <c r="G33" s="282"/>
    </row>
    <row r="34" spans="1:7" s="334" customFormat="1" ht="25.5" x14ac:dyDescent="0.2">
      <c r="A34" s="274" t="s">
        <v>220</v>
      </c>
      <c r="B34" s="335" t="s">
        <v>107</v>
      </c>
      <c r="C34" s="336" t="s">
        <v>106</v>
      </c>
      <c r="D34" s="337">
        <f>IF(E34=Listas!$A$3,1,0)</f>
        <v>0</v>
      </c>
      <c r="E34" s="338" t="str">
        <f t="shared" si="0"/>
        <v>No</v>
      </c>
      <c r="F34" s="339" t="str">
        <f t="shared" si="1"/>
        <v/>
      </c>
      <c r="G34" s="282"/>
    </row>
    <row r="35" spans="1:7" s="334" customFormat="1" ht="12.75" x14ac:dyDescent="0.2">
      <c r="A35" s="274" t="s">
        <v>220</v>
      </c>
      <c r="B35" s="340" t="s">
        <v>109</v>
      </c>
      <c r="C35" s="341" t="s">
        <v>108</v>
      </c>
      <c r="D35" s="342">
        <f>IF(E35=Listas!$A$3,1,0)</f>
        <v>0</v>
      </c>
      <c r="E35" s="343" t="str">
        <f t="shared" si="0"/>
        <v>No</v>
      </c>
      <c r="F35" s="344" t="str">
        <f t="shared" si="1"/>
        <v/>
      </c>
      <c r="G35" s="282"/>
    </row>
    <row r="36" spans="1:7" s="334" customFormat="1" ht="25.5" x14ac:dyDescent="0.2">
      <c r="A36" s="274" t="s">
        <v>220</v>
      </c>
      <c r="B36" s="335" t="s">
        <v>111</v>
      </c>
      <c r="C36" s="336" t="s">
        <v>110</v>
      </c>
      <c r="D36" s="337">
        <f>IF(E36=Listas!$A$3,1,0)</f>
        <v>0</v>
      </c>
      <c r="E36" s="338" t="str">
        <f t="shared" si="0"/>
        <v>No</v>
      </c>
      <c r="F36" s="339" t="str">
        <f t="shared" si="1"/>
        <v/>
      </c>
      <c r="G36" s="282"/>
    </row>
    <row r="37" spans="1:7" s="334" customFormat="1" ht="12.75" x14ac:dyDescent="0.2">
      <c r="A37" s="274" t="s">
        <v>220</v>
      </c>
      <c r="B37" s="340" t="s">
        <v>113</v>
      </c>
      <c r="C37" s="341" t="s">
        <v>112</v>
      </c>
      <c r="D37" s="342">
        <f>IF(E37=Listas!$A$3,1,0)</f>
        <v>0</v>
      </c>
      <c r="E37" s="343" t="str">
        <f t="shared" si="0"/>
        <v>No</v>
      </c>
      <c r="F37" s="344" t="str">
        <f t="shared" si="1"/>
        <v/>
      </c>
      <c r="G37" s="282"/>
    </row>
    <row r="38" spans="1:7" s="334" customFormat="1" ht="25.5" x14ac:dyDescent="0.2">
      <c r="A38" s="274" t="s">
        <v>220</v>
      </c>
      <c r="B38" s="335" t="s">
        <v>115</v>
      </c>
      <c r="C38" s="336" t="s">
        <v>114</v>
      </c>
      <c r="D38" s="337">
        <f>IF(E38=Listas!$A$3,1,0)</f>
        <v>0</v>
      </c>
      <c r="E38" s="338" t="str">
        <f t="shared" si="0"/>
        <v>No</v>
      </c>
      <c r="F38" s="339" t="str">
        <f t="shared" si="1"/>
        <v/>
      </c>
      <c r="G38" s="282"/>
    </row>
    <row r="39" spans="1:7" s="334" customFormat="1" ht="25.5" x14ac:dyDescent="0.2">
      <c r="A39" s="274" t="s">
        <v>220</v>
      </c>
      <c r="B39" s="340" t="s">
        <v>117</v>
      </c>
      <c r="C39" s="341" t="s">
        <v>116</v>
      </c>
      <c r="D39" s="342">
        <f>IF(E39=Listas!$A$3,1,0)</f>
        <v>0</v>
      </c>
      <c r="E39" s="343" t="str">
        <f t="shared" si="0"/>
        <v>No</v>
      </c>
      <c r="F39" s="344" t="str">
        <f t="shared" si="1"/>
        <v/>
      </c>
      <c r="G39" s="282"/>
    </row>
    <row r="40" spans="1:7" s="334" customFormat="1" ht="12.75" x14ac:dyDescent="0.2">
      <c r="A40" s="274" t="s">
        <v>220</v>
      </c>
      <c r="B40" s="335" t="s">
        <v>119</v>
      </c>
      <c r="C40" s="336" t="s">
        <v>118</v>
      </c>
      <c r="D40" s="337">
        <f>IF(E40=Listas!$A$3,1,0)</f>
        <v>0</v>
      </c>
      <c r="E40" s="338" t="str">
        <f t="shared" si="0"/>
        <v>No</v>
      </c>
      <c r="F40" s="339" t="str">
        <f t="shared" si="1"/>
        <v/>
      </c>
      <c r="G40" s="282"/>
    </row>
    <row r="41" spans="1:7" s="334" customFormat="1" ht="25.5" x14ac:dyDescent="0.2">
      <c r="A41" s="274" t="s">
        <v>220</v>
      </c>
      <c r="B41" s="340" t="s">
        <v>121</v>
      </c>
      <c r="C41" s="341" t="s">
        <v>120</v>
      </c>
      <c r="D41" s="342">
        <f>IF(E41=Listas!$A$3,1,0)</f>
        <v>0</v>
      </c>
      <c r="E41" s="343" t="str">
        <f t="shared" si="0"/>
        <v>No</v>
      </c>
      <c r="F41" s="344" t="str">
        <f t="shared" si="1"/>
        <v/>
      </c>
      <c r="G41" s="282"/>
    </row>
    <row r="42" spans="1:7" s="334" customFormat="1" ht="25.5" x14ac:dyDescent="0.2">
      <c r="A42" s="274" t="s">
        <v>220</v>
      </c>
      <c r="B42" s="335" t="s">
        <v>123</v>
      </c>
      <c r="C42" s="336" t="s">
        <v>122</v>
      </c>
      <c r="D42" s="337">
        <f>IF(E42=Listas!$A$3,1,0)</f>
        <v>0</v>
      </c>
      <c r="E42" s="338" t="str">
        <f t="shared" si="0"/>
        <v>No</v>
      </c>
      <c r="F42" s="339" t="str">
        <f t="shared" si="1"/>
        <v/>
      </c>
      <c r="G42" s="282"/>
    </row>
    <row r="43" spans="1:7" s="334" customFormat="1" ht="38.25" x14ac:dyDescent="0.2">
      <c r="A43" s="274" t="s">
        <v>220</v>
      </c>
      <c r="B43" s="340" t="s">
        <v>125</v>
      </c>
      <c r="C43" s="341" t="s">
        <v>124</v>
      </c>
      <c r="D43" s="342">
        <f>IF(E43=Listas!$A$3,1,0)</f>
        <v>0</v>
      </c>
      <c r="E43" s="343" t="str">
        <f t="shared" si="0"/>
        <v>No</v>
      </c>
      <c r="F43" s="344" t="str">
        <f t="shared" si="1"/>
        <v/>
      </c>
      <c r="G43" s="282"/>
    </row>
    <row r="44" spans="1:7" s="334" customFormat="1" ht="12.75" x14ac:dyDescent="0.2">
      <c r="A44" s="274" t="s">
        <v>220</v>
      </c>
      <c r="B44" s="335" t="s">
        <v>127</v>
      </c>
      <c r="C44" s="336" t="s">
        <v>126</v>
      </c>
      <c r="D44" s="337">
        <f>IF(E44=Listas!$A$3,1,0)</f>
        <v>0</v>
      </c>
      <c r="E44" s="338" t="str">
        <f t="shared" si="0"/>
        <v>No</v>
      </c>
      <c r="F44" s="339" t="str">
        <f t="shared" si="1"/>
        <v/>
      </c>
      <c r="G44" s="282"/>
    </row>
    <row r="45" spans="1:7" s="334" customFormat="1" ht="38.25" x14ac:dyDescent="0.2">
      <c r="A45" s="274" t="s">
        <v>220</v>
      </c>
      <c r="B45" s="340" t="s">
        <v>129</v>
      </c>
      <c r="C45" s="341" t="s">
        <v>128</v>
      </c>
      <c r="D45" s="342">
        <f>IF(E45=Listas!$A$3,1,0)</f>
        <v>0</v>
      </c>
      <c r="E45" s="343" t="str">
        <f t="shared" si="0"/>
        <v>No</v>
      </c>
      <c r="F45" s="344" t="str">
        <f t="shared" si="1"/>
        <v/>
      </c>
      <c r="G45" s="282"/>
    </row>
    <row r="46" spans="1:7" s="334" customFormat="1" ht="25.5" x14ac:dyDescent="0.2">
      <c r="A46" s="274" t="s">
        <v>220</v>
      </c>
      <c r="B46" s="335" t="s">
        <v>131</v>
      </c>
      <c r="C46" s="336" t="s">
        <v>130</v>
      </c>
      <c r="D46" s="337">
        <f>IF(E46=Listas!$A$3,1,0)</f>
        <v>0</v>
      </c>
      <c r="E46" s="338" t="str">
        <f t="shared" si="0"/>
        <v>No</v>
      </c>
      <c r="F46" s="339" t="str">
        <f t="shared" si="1"/>
        <v/>
      </c>
      <c r="G46" s="282"/>
    </row>
    <row r="47" spans="1:7" s="334" customFormat="1" ht="25.5" x14ac:dyDescent="0.2">
      <c r="A47" s="274" t="s">
        <v>220</v>
      </c>
      <c r="B47" s="340" t="s">
        <v>133</v>
      </c>
      <c r="C47" s="341" t="s">
        <v>132</v>
      </c>
      <c r="D47" s="342">
        <f>IF(E47=Listas!$A$3,1,0)</f>
        <v>0</v>
      </c>
      <c r="E47" s="343" t="str">
        <f t="shared" si="0"/>
        <v>No</v>
      </c>
      <c r="F47" s="344" t="str">
        <f t="shared" si="1"/>
        <v/>
      </c>
      <c r="G47" s="282"/>
    </row>
    <row r="48" spans="1:7" s="334" customFormat="1" ht="38.25" x14ac:dyDescent="0.2">
      <c r="A48" s="274" t="s">
        <v>220</v>
      </c>
      <c r="B48" s="335" t="s">
        <v>135</v>
      </c>
      <c r="C48" s="336" t="s">
        <v>134</v>
      </c>
      <c r="D48" s="337">
        <f>IF(E48=Listas!$A$3,1,0)</f>
        <v>0</v>
      </c>
      <c r="E48" s="338" t="str">
        <f t="shared" si="0"/>
        <v>No</v>
      </c>
      <c r="F48" s="339" t="str">
        <f t="shared" si="1"/>
        <v/>
      </c>
      <c r="G48" s="282"/>
    </row>
    <row r="49" spans="1:7" s="334" customFormat="1" ht="25.5" x14ac:dyDescent="0.2">
      <c r="A49" s="274" t="s">
        <v>220</v>
      </c>
      <c r="B49" s="340" t="s">
        <v>137</v>
      </c>
      <c r="C49" s="341" t="s">
        <v>136</v>
      </c>
      <c r="D49" s="342">
        <f>IF(E49=Listas!$A$3,1,0)</f>
        <v>0</v>
      </c>
      <c r="E49" s="343" t="str">
        <f t="shared" si="0"/>
        <v>No</v>
      </c>
      <c r="F49" s="344" t="str">
        <f t="shared" si="1"/>
        <v/>
      </c>
      <c r="G49" s="282"/>
    </row>
    <row r="50" spans="1:7" s="334" customFormat="1" ht="25.5" x14ac:dyDescent="0.2">
      <c r="A50" s="274" t="s">
        <v>220</v>
      </c>
      <c r="B50" s="335" t="s">
        <v>139</v>
      </c>
      <c r="C50" s="336" t="s">
        <v>138</v>
      </c>
      <c r="D50" s="337">
        <f>IF(E50=Listas!$A$3,1,0)</f>
        <v>0</v>
      </c>
      <c r="E50" s="338" t="str">
        <f t="shared" si="0"/>
        <v>No</v>
      </c>
      <c r="F50" s="339" t="str">
        <f t="shared" si="1"/>
        <v/>
      </c>
      <c r="G50" s="282"/>
    </row>
    <row r="51" spans="1:7" s="334" customFormat="1" ht="12.75" x14ac:dyDescent="0.2">
      <c r="A51" s="274" t="s">
        <v>220</v>
      </c>
      <c r="B51" s="340" t="s">
        <v>141</v>
      </c>
      <c r="C51" s="341" t="s">
        <v>140</v>
      </c>
      <c r="D51" s="342">
        <f>IF(E51=Listas!$A$3,1,0)</f>
        <v>0</v>
      </c>
      <c r="E51" s="343" t="str">
        <f t="shared" si="0"/>
        <v>No</v>
      </c>
      <c r="F51" s="344" t="str">
        <f t="shared" si="1"/>
        <v/>
      </c>
      <c r="G51" s="282"/>
    </row>
    <row r="52" spans="1:7" s="334" customFormat="1" ht="25.5" x14ac:dyDescent="0.2">
      <c r="A52" s="274" t="s">
        <v>220</v>
      </c>
      <c r="B52" s="335" t="s">
        <v>143</v>
      </c>
      <c r="C52" s="336" t="s">
        <v>142</v>
      </c>
      <c r="D52" s="337">
        <f>IF(E52=Listas!$A$3,1,0)</f>
        <v>0</v>
      </c>
      <c r="E52" s="338" t="str">
        <f t="shared" si="0"/>
        <v>No</v>
      </c>
      <c r="F52" s="339" t="str">
        <f t="shared" si="1"/>
        <v/>
      </c>
      <c r="G52" s="282"/>
    </row>
    <row r="53" spans="1:7" s="334" customFormat="1" ht="25.5" x14ac:dyDescent="0.2">
      <c r="A53" s="274" t="s">
        <v>220</v>
      </c>
      <c r="B53" s="340" t="s">
        <v>145</v>
      </c>
      <c r="C53" s="341" t="s">
        <v>144</v>
      </c>
      <c r="D53" s="342">
        <f>IF(E53=Listas!$A$3,1,0)</f>
        <v>0</v>
      </c>
      <c r="E53" s="343" t="str">
        <f t="shared" si="0"/>
        <v>No</v>
      </c>
      <c r="F53" s="344" t="str">
        <f t="shared" si="1"/>
        <v/>
      </c>
      <c r="G53" s="282"/>
    </row>
    <row r="54" spans="1:7" s="334" customFormat="1" ht="25.5" x14ac:dyDescent="0.2">
      <c r="A54" s="274" t="s">
        <v>220</v>
      </c>
      <c r="B54" s="335" t="s">
        <v>147</v>
      </c>
      <c r="C54" s="336" t="s">
        <v>146</v>
      </c>
      <c r="D54" s="337">
        <f>IF(E54=Listas!$A$3,1,0)</f>
        <v>0</v>
      </c>
      <c r="E54" s="338" t="str">
        <f t="shared" si="0"/>
        <v>No</v>
      </c>
      <c r="F54" s="339" t="str">
        <f t="shared" si="1"/>
        <v/>
      </c>
      <c r="G54" s="282"/>
    </row>
    <row r="55" spans="1:7" s="334" customFormat="1" ht="12.75" x14ac:dyDescent="0.2">
      <c r="A55" s="274" t="s">
        <v>220</v>
      </c>
      <c r="B55" s="340" t="s">
        <v>149</v>
      </c>
      <c r="C55" s="341" t="s">
        <v>148</v>
      </c>
      <c r="D55" s="342">
        <f>IF(E55=Listas!$A$3,1,0)</f>
        <v>0</v>
      </c>
      <c r="E55" s="343" t="str">
        <f t="shared" si="0"/>
        <v>No</v>
      </c>
      <c r="F55" s="344" t="str">
        <f t="shared" si="1"/>
        <v/>
      </c>
      <c r="G55" s="282"/>
    </row>
    <row r="56" spans="1:7" s="334" customFormat="1" ht="38.25" x14ac:dyDescent="0.2">
      <c r="A56" s="274" t="s">
        <v>220</v>
      </c>
      <c r="B56" s="335" t="s">
        <v>151</v>
      </c>
      <c r="C56" s="336" t="s">
        <v>150</v>
      </c>
      <c r="D56" s="337">
        <f>IF(E56=Listas!$A$3,1,0)</f>
        <v>0</v>
      </c>
      <c r="E56" s="338" t="str">
        <f t="shared" si="0"/>
        <v>No</v>
      </c>
      <c r="F56" s="339" t="str">
        <f t="shared" si="1"/>
        <v/>
      </c>
      <c r="G56" s="282"/>
    </row>
    <row r="57" spans="1:7" s="334" customFormat="1" ht="38.25" x14ac:dyDescent="0.2">
      <c r="A57" s="274" t="s">
        <v>220</v>
      </c>
      <c r="B57" s="340" t="s">
        <v>153</v>
      </c>
      <c r="C57" s="341" t="s">
        <v>152</v>
      </c>
      <c r="D57" s="342">
        <f>IF(E57=Listas!$A$3,1,0)</f>
        <v>0</v>
      </c>
      <c r="E57" s="343" t="str">
        <f t="shared" si="0"/>
        <v>No</v>
      </c>
      <c r="F57" s="344" t="str">
        <f t="shared" si="1"/>
        <v/>
      </c>
      <c r="G57" s="282"/>
    </row>
    <row r="58" spans="1:7" s="334" customFormat="1" ht="12.75" x14ac:dyDescent="0.2">
      <c r="A58" s="274" t="s">
        <v>220</v>
      </c>
      <c r="B58" s="335" t="s">
        <v>155</v>
      </c>
      <c r="C58" s="336" t="s">
        <v>154</v>
      </c>
      <c r="D58" s="337">
        <f>IF(E58=Listas!$A$3,1,0)</f>
        <v>0</v>
      </c>
      <c r="E58" s="338" t="str">
        <f t="shared" si="0"/>
        <v>No</v>
      </c>
      <c r="F58" s="339" t="str">
        <f t="shared" si="1"/>
        <v/>
      </c>
      <c r="G58" s="282"/>
    </row>
    <row r="59" spans="1:7" s="334" customFormat="1" ht="12.75" x14ac:dyDescent="0.2">
      <c r="A59" s="274" t="s">
        <v>220</v>
      </c>
      <c r="B59" s="340" t="s">
        <v>157</v>
      </c>
      <c r="C59" s="341" t="s">
        <v>156</v>
      </c>
      <c r="D59" s="342">
        <f>IF(E59=Listas!$A$3,1,0)</f>
        <v>0</v>
      </c>
      <c r="E59" s="343" t="str">
        <f t="shared" si="0"/>
        <v>No</v>
      </c>
      <c r="F59" s="344" t="str">
        <f t="shared" si="1"/>
        <v/>
      </c>
      <c r="G59" s="282"/>
    </row>
    <row r="60" spans="1:7" s="334" customFormat="1" ht="25.5" x14ac:dyDescent="0.2">
      <c r="A60" s="274" t="s">
        <v>220</v>
      </c>
      <c r="B60" s="335" t="s">
        <v>159</v>
      </c>
      <c r="C60" s="336" t="s">
        <v>158</v>
      </c>
      <c r="D60" s="337">
        <f>IF(E60=Listas!$A$3,1,0)</f>
        <v>0</v>
      </c>
      <c r="E60" s="338" t="str">
        <f t="shared" si="0"/>
        <v>No</v>
      </c>
      <c r="F60" s="339" t="str">
        <f t="shared" si="1"/>
        <v/>
      </c>
      <c r="G60" s="282"/>
    </row>
    <row r="61" spans="1:7" s="334" customFormat="1" ht="25.5" x14ac:dyDescent="0.2">
      <c r="A61" s="274" t="s">
        <v>220</v>
      </c>
      <c r="B61" s="340" t="s">
        <v>161</v>
      </c>
      <c r="C61" s="341" t="s">
        <v>160</v>
      </c>
      <c r="D61" s="342">
        <f>IF(E61=Listas!$A$3,1,0)</f>
        <v>0</v>
      </c>
      <c r="E61" s="343" t="str">
        <f t="shared" si="0"/>
        <v>No</v>
      </c>
      <c r="F61" s="344" t="str">
        <f t="shared" si="1"/>
        <v/>
      </c>
      <c r="G61" s="282"/>
    </row>
    <row r="62" spans="1:7" s="334" customFormat="1" ht="38.25" x14ac:dyDescent="0.2">
      <c r="A62" s="274" t="s">
        <v>220</v>
      </c>
      <c r="B62" s="335" t="s">
        <v>163</v>
      </c>
      <c r="C62" s="336" t="s">
        <v>162</v>
      </c>
      <c r="D62" s="337">
        <f>IF(E62=Listas!$A$3,1,0)</f>
        <v>0</v>
      </c>
      <c r="E62" s="338" t="str">
        <f t="shared" si="0"/>
        <v>No</v>
      </c>
      <c r="F62" s="339" t="str">
        <f t="shared" si="1"/>
        <v/>
      </c>
      <c r="G62" s="282"/>
    </row>
    <row r="63" spans="1:7" s="334" customFormat="1" ht="38.25" x14ac:dyDescent="0.2">
      <c r="A63" s="274" t="s">
        <v>220</v>
      </c>
      <c r="B63" s="340" t="s">
        <v>165</v>
      </c>
      <c r="C63" s="341" t="s">
        <v>164</v>
      </c>
      <c r="D63" s="342">
        <f>IF(E63=Listas!$A$3,1,0)</f>
        <v>0</v>
      </c>
      <c r="E63" s="343" t="str">
        <f t="shared" si="0"/>
        <v>No</v>
      </c>
      <c r="F63" s="344" t="str">
        <f t="shared" si="1"/>
        <v/>
      </c>
      <c r="G63" s="282"/>
    </row>
    <row r="64" spans="1:7" s="334" customFormat="1" ht="25.5" x14ac:dyDescent="0.2">
      <c r="A64" s="274" t="s">
        <v>220</v>
      </c>
      <c r="B64" s="335" t="s">
        <v>167</v>
      </c>
      <c r="C64" s="336" t="s">
        <v>166</v>
      </c>
      <c r="D64" s="337">
        <f>IF(E64=Listas!$A$3,1,0)</f>
        <v>0</v>
      </c>
      <c r="E64" s="338" t="str">
        <f t="shared" si="0"/>
        <v>No</v>
      </c>
      <c r="F64" s="339" t="str">
        <f t="shared" si="1"/>
        <v/>
      </c>
      <c r="G64" s="282"/>
    </row>
    <row r="65" spans="1:7" s="334" customFormat="1" ht="12.75" x14ac:dyDescent="0.2">
      <c r="A65" s="274" t="s">
        <v>220</v>
      </c>
      <c r="B65" s="340" t="s">
        <v>169</v>
      </c>
      <c r="C65" s="341" t="s">
        <v>168</v>
      </c>
      <c r="D65" s="342">
        <f>IF(E65=Listas!$A$3,1,0)</f>
        <v>0</v>
      </c>
      <c r="E65" s="343" t="str">
        <f t="shared" si="0"/>
        <v>No</v>
      </c>
      <c r="F65" s="344" t="str">
        <f t="shared" si="1"/>
        <v/>
      </c>
      <c r="G65" s="282"/>
    </row>
    <row r="66" spans="1:7" s="334" customFormat="1" ht="25.5" x14ac:dyDescent="0.2">
      <c r="A66" s="274" t="s">
        <v>220</v>
      </c>
      <c r="B66" s="335" t="s">
        <v>171</v>
      </c>
      <c r="C66" s="336" t="s">
        <v>170</v>
      </c>
      <c r="D66" s="337">
        <f>IF(E66=Listas!$A$3,1,0)</f>
        <v>0</v>
      </c>
      <c r="E66" s="338" t="str">
        <f t="shared" si="0"/>
        <v>No</v>
      </c>
      <c r="F66" s="339" t="str">
        <f t="shared" si="1"/>
        <v/>
      </c>
      <c r="G66" s="282"/>
    </row>
    <row r="67" spans="1:7" s="334" customFormat="1" ht="25.5" x14ac:dyDescent="0.2">
      <c r="A67" s="274" t="s">
        <v>220</v>
      </c>
      <c r="B67" s="340" t="s">
        <v>173</v>
      </c>
      <c r="C67" s="341" t="s">
        <v>172</v>
      </c>
      <c r="D67" s="342">
        <f>IF(E67=Listas!$A$3,1,0)</f>
        <v>0</v>
      </c>
      <c r="E67" s="343" t="str">
        <f t="shared" si="0"/>
        <v>No</v>
      </c>
      <c r="F67" s="344" t="str">
        <f t="shared" si="1"/>
        <v/>
      </c>
      <c r="G67" s="282"/>
    </row>
    <row r="68" spans="1:7" s="334" customFormat="1" ht="25.5" x14ac:dyDescent="0.2">
      <c r="A68" s="274" t="s">
        <v>220</v>
      </c>
      <c r="B68" s="335" t="s">
        <v>175</v>
      </c>
      <c r="C68" s="336" t="s">
        <v>174</v>
      </c>
      <c r="D68" s="337">
        <f>IF(E68=Listas!$A$3,1,0)</f>
        <v>0</v>
      </c>
      <c r="E68" s="338" t="str">
        <f t="shared" si="0"/>
        <v>No</v>
      </c>
      <c r="F68" s="339" t="str">
        <f t="shared" si="1"/>
        <v/>
      </c>
      <c r="G68" s="282"/>
    </row>
    <row r="69" spans="1:7" s="334" customFormat="1" ht="25.5" x14ac:dyDescent="0.2">
      <c r="A69" s="274" t="s">
        <v>220</v>
      </c>
      <c r="B69" s="340" t="s">
        <v>177</v>
      </c>
      <c r="C69" s="341" t="s">
        <v>176</v>
      </c>
      <c r="D69" s="342">
        <f>IF(E69=Listas!$A$3,1,0)</f>
        <v>0</v>
      </c>
      <c r="E69" s="343" t="str">
        <f t="shared" si="0"/>
        <v>No</v>
      </c>
      <c r="F69" s="344" t="str">
        <f t="shared" si="1"/>
        <v/>
      </c>
      <c r="G69" s="282"/>
    </row>
    <row r="70" spans="1:7" s="334" customFormat="1" ht="25.5" x14ac:dyDescent="0.2">
      <c r="A70" s="274" t="s">
        <v>220</v>
      </c>
      <c r="B70" s="335" t="s">
        <v>179</v>
      </c>
      <c r="C70" s="336" t="s">
        <v>178</v>
      </c>
      <c r="D70" s="337">
        <f>IF(E70=Listas!$A$3,1,0)</f>
        <v>0</v>
      </c>
      <c r="E70" s="338" t="str">
        <f t="shared" si="0"/>
        <v>No</v>
      </c>
      <c r="F70" s="339" t="str">
        <f t="shared" si="1"/>
        <v/>
      </c>
      <c r="G70" s="282"/>
    </row>
    <row r="71" spans="1:7" s="334" customFormat="1" ht="25.5" x14ac:dyDescent="0.2">
      <c r="A71" s="274" t="s">
        <v>220</v>
      </c>
      <c r="B71" s="340" t="s">
        <v>181</v>
      </c>
      <c r="C71" s="341" t="s">
        <v>180</v>
      </c>
      <c r="D71" s="342">
        <f>IF(E71=Listas!$A$3,1,0)</f>
        <v>0</v>
      </c>
      <c r="E71" s="343" t="str">
        <f t="shared" si="0"/>
        <v>No</v>
      </c>
      <c r="F71" s="344" t="str">
        <f t="shared" si="1"/>
        <v/>
      </c>
      <c r="G71" s="282"/>
    </row>
    <row r="72" spans="1:7" s="334" customFormat="1" ht="38.25" x14ac:dyDescent="0.2">
      <c r="A72" s="274" t="s">
        <v>220</v>
      </c>
      <c r="B72" s="335" t="s">
        <v>183</v>
      </c>
      <c r="C72" s="336" t="s">
        <v>182</v>
      </c>
      <c r="D72" s="337">
        <f>IF(E72=Listas!$A$3,1,0)</f>
        <v>0</v>
      </c>
      <c r="E72" s="338" t="str">
        <f t="shared" si="0"/>
        <v>No</v>
      </c>
      <c r="F72" s="339" t="str">
        <f t="shared" si="1"/>
        <v/>
      </c>
      <c r="G72" s="282"/>
    </row>
    <row r="73" spans="1:7" s="334" customFormat="1" ht="38.25" x14ac:dyDescent="0.2">
      <c r="A73" s="274" t="s">
        <v>220</v>
      </c>
      <c r="B73" s="340" t="s">
        <v>185</v>
      </c>
      <c r="C73" s="341" t="s">
        <v>184</v>
      </c>
      <c r="D73" s="342">
        <f>IF(E73=Listas!$A$3,1,0)</f>
        <v>0</v>
      </c>
      <c r="E73" s="343" t="str">
        <f t="shared" si="0"/>
        <v>No</v>
      </c>
      <c r="F73" s="344" t="str">
        <f t="shared" si="1"/>
        <v/>
      </c>
      <c r="G73" s="282"/>
    </row>
    <row r="74" spans="1:7" s="334" customFormat="1" ht="25.5" x14ac:dyDescent="0.2">
      <c r="A74" s="274" t="s">
        <v>220</v>
      </c>
      <c r="B74" s="335" t="s">
        <v>187</v>
      </c>
      <c r="C74" s="336" t="s">
        <v>186</v>
      </c>
      <c r="D74" s="337">
        <f>IF(E74=Listas!$A$3,1,0)</f>
        <v>0</v>
      </c>
      <c r="E74" s="338" t="str">
        <f t="shared" si="0"/>
        <v>No</v>
      </c>
      <c r="F74" s="339" t="str">
        <f t="shared" si="1"/>
        <v/>
      </c>
      <c r="G74" s="282"/>
    </row>
    <row r="75" spans="1:7" s="334" customFormat="1" ht="25.5" x14ac:dyDescent="0.2">
      <c r="A75" s="274" t="s">
        <v>220</v>
      </c>
      <c r="B75" s="340" t="s">
        <v>189</v>
      </c>
      <c r="C75" s="341" t="s">
        <v>188</v>
      </c>
      <c r="D75" s="342">
        <f>IF(E75=Listas!$A$3,1,0)</f>
        <v>0</v>
      </c>
      <c r="E75" s="343" t="str">
        <f t="shared" ref="E75:E90" si="2">IF(G75&lt;&gt;"","Si","No")</f>
        <v>No</v>
      </c>
      <c r="F75" s="344" t="str">
        <f t="shared" ref="F75:F90" si="3">IF(E75="Si","X","")</f>
        <v/>
      </c>
      <c r="G75" s="282"/>
    </row>
    <row r="76" spans="1:7" s="334" customFormat="1" ht="12.75" x14ac:dyDescent="0.2">
      <c r="A76" s="274" t="s">
        <v>220</v>
      </c>
      <c r="B76" s="335" t="s">
        <v>191</v>
      </c>
      <c r="C76" s="336" t="s">
        <v>190</v>
      </c>
      <c r="D76" s="337">
        <f>IF(E76=Listas!$A$3,1,0)</f>
        <v>0</v>
      </c>
      <c r="E76" s="338" t="str">
        <f t="shared" si="2"/>
        <v>No</v>
      </c>
      <c r="F76" s="339" t="str">
        <f t="shared" si="3"/>
        <v/>
      </c>
      <c r="G76" s="282"/>
    </row>
    <row r="77" spans="1:7" s="334" customFormat="1" ht="25.5" x14ac:dyDescent="0.2">
      <c r="A77" s="274" t="s">
        <v>220</v>
      </c>
      <c r="B77" s="340" t="s">
        <v>193</v>
      </c>
      <c r="C77" s="341" t="s">
        <v>192</v>
      </c>
      <c r="D77" s="342">
        <f>IF(E77=Listas!$A$3,1,0)</f>
        <v>0</v>
      </c>
      <c r="E77" s="343" t="str">
        <f t="shared" si="2"/>
        <v>No</v>
      </c>
      <c r="F77" s="344" t="str">
        <f t="shared" si="3"/>
        <v/>
      </c>
      <c r="G77" s="282"/>
    </row>
    <row r="78" spans="1:7" s="334" customFormat="1" ht="25.5" x14ac:dyDescent="0.2">
      <c r="A78" s="274" t="s">
        <v>220</v>
      </c>
      <c r="B78" s="335" t="s">
        <v>195</v>
      </c>
      <c r="C78" s="336" t="s">
        <v>194</v>
      </c>
      <c r="D78" s="337">
        <f>IF(E78=Listas!$A$3,1,0)</f>
        <v>0</v>
      </c>
      <c r="E78" s="338" t="str">
        <f t="shared" si="2"/>
        <v>No</v>
      </c>
      <c r="F78" s="339" t="str">
        <f t="shared" si="3"/>
        <v/>
      </c>
      <c r="G78" s="282"/>
    </row>
    <row r="79" spans="1:7" s="334" customFormat="1" ht="12.75" x14ac:dyDescent="0.2">
      <c r="A79" s="274" t="s">
        <v>220</v>
      </c>
      <c r="B79" s="340" t="s">
        <v>197</v>
      </c>
      <c r="C79" s="341" t="s">
        <v>196</v>
      </c>
      <c r="D79" s="342">
        <f>IF(E79=Listas!$A$3,1,0)</f>
        <v>0</v>
      </c>
      <c r="E79" s="343" t="str">
        <f t="shared" si="2"/>
        <v>No</v>
      </c>
      <c r="F79" s="344" t="str">
        <f t="shared" si="3"/>
        <v/>
      </c>
      <c r="G79" s="282"/>
    </row>
    <row r="80" spans="1:7" s="334" customFormat="1" ht="38.25" x14ac:dyDescent="0.2">
      <c r="A80" s="274" t="s">
        <v>220</v>
      </c>
      <c r="B80" s="335" t="s">
        <v>199</v>
      </c>
      <c r="C80" s="336" t="s">
        <v>198</v>
      </c>
      <c r="D80" s="337">
        <f>IF(E80=Listas!$A$3,1,0)</f>
        <v>0</v>
      </c>
      <c r="E80" s="338" t="str">
        <f t="shared" si="2"/>
        <v>No</v>
      </c>
      <c r="F80" s="339" t="str">
        <f t="shared" si="3"/>
        <v/>
      </c>
      <c r="G80" s="282"/>
    </row>
    <row r="81" spans="1:7" s="334" customFormat="1" ht="25.5" x14ac:dyDescent="0.2">
      <c r="A81" s="274" t="s">
        <v>220</v>
      </c>
      <c r="B81" s="340" t="s">
        <v>201</v>
      </c>
      <c r="C81" s="341" t="s">
        <v>200</v>
      </c>
      <c r="D81" s="342">
        <f>IF(E81=Listas!$A$3,1,0)</f>
        <v>0</v>
      </c>
      <c r="E81" s="343" t="str">
        <f t="shared" si="2"/>
        <v>No</v>
      </c>
      <c r="F81" s="344" t="str">
        <f t="shared" si="3"/>
        <v/>
      </c>
      <c r="G81" s="282"/>
    </row>
    <row r="82" spans="1:7" s="334" customFormat="1" ht="25.5" x14ac:dyDescent="0.2">
      <c r="A82" s="274" t="s">
        <v>220</v>
      </c>
      <c r="B82" s="335" t="s">
        <v>203</v>
      </c>
      <c r="C82" s="336" t="s">
        <v>202</v>
      </c>
      <c r="D82" s="337">
        <f>IF(E82=Listas!$A$3,1,0)</f>
        <v>0</v>
      </c>
      <c r="E82" s="338" t="str">
        <f t="shared" si="2"/>
        <v>No</v>
      </c>
      <c r="F82" s="339" t="str">
        <f t="shared" si="3"/>
        <v/>
      </c>
      <c r="G82" s="282"/>
    </row>
    <row r="83" spans="1:7" s="334" customFormat="1" ht="25.5" x14ac:dyDescent="0.2">
      <c r="A83" s="274" t="s">
        <v>220</v>
      </c>
      <c r="B83" s="340" t="s">
        <v>205</v>
      </c>
      <c r="C83" s="341" t="s">
        <v>204</v>
      </c>
      <c r="D83" s="342">
        <f>IF(E83=Listas!$A$3,1,0)</f>
        <v>0</v>
      </c>
      <c r="E83" s="343" t="str">
        <f t="shared" si="2"/>
        <v>No</v>
      </c>
      <c r="F83" s="344" t="str">
        <f t="shared" si="3"/>
        <v/>
      </c>
      <c r="G83" s="282"/>
    </row>
    <row r="84" spans="1:7" s="334" customFormat="1" ht="12.75" x14ac:dyDescent="0.2">
      <c r="A84" s="274" t="s">
        <v>220</v>
      </c>
      <c r="B84" s="335" t="s">
        <v>207</v>
      </c>
      <c r="C84" s="336" t="s">
        <v>206</v>
      </c>
      <c r="D84" s="337">
        <f>IF(E84=Listas!$A$3,1,0)</f>
        <v>0</v>
      </c>
      <c r="E84" s="338" t="str">
        <f t="shared" si="2"/>
        <v>No</v>
      </c>
      <c r="F84" s="339" t="str">
        <f t="shared" si="3"/>
        <v/>
      </c>
      <c r="G84" s="282"/>
    </row>
    <row r="85" spans="1:7" s="334" customFormat="1" ht="12.75" x14ac:dyDescent="0.2">
      <c r="A85" s="274" t="s">
        <v>220</v>
      </c>
      <c r="B85" s="340" t="s">
        <v>209</v>
      </c>
      <c r="C85" s="341" t="s">
        <v>208</v>
      </c>
      <c r="D85" s="342">
        <f>IF(E85=Listas!$A$3,1,0)</f>
        <v>0</v>
      </c>
      <c r="E85" s="343" t="str">
        <f t="shared" si="2"/>
        <v>No</v>
      </c>
      <c r="F85" s="344" t="str">
        <f t="shared" si="3"/>
        <v/>
      </c>
      <c r="G85" s="282"/>
    </row>
    <row r="86" spans="1:7" s="334" customFormat="1" ht="38.25" x14ac:dyDescent="0.2">
      <c r="A86" s="274" t="s">
        <v>220</v>
      </c>
      <c r="B86" s="335" t="s">
        <v>211</v>
      </c>
      <c r="C86" s="336" t="s">
        <v>210</v>
      </c>
      <c r="D86" s="337">
        <f>IF(E86=Listas!$A$3,1,0)</f>
        <v>0</v>
      </c>
      <c r="E86" s="338" t="str">
        <f t="shared" si="2"/>
        <v>No</v>
      </c>
      <c r="F86" s="339" t="str">
        <f t="shared" si="3"/>
        <v/>
      </c>
      <c r="G86" s="282"/>
    </row>
    <row r="87" spans="1:7" s="334" customFormat="1" ht="51" x14ac:dyDescent="0.2">
      <c r="A87" s="274" t="s">
        <v>220</v>
      </c>
      <c r="B87" s="340" t="s">
        <v>213</v>
      </c>
      <c r="C87" s="341" t="s">
        <v>212</v>
      </c>
      <c r="D87" s="342">
        <f>IF(E87=Listas!$A$3,1,0)</f>
        <v>0</v>
      </c>
      <c r="E87" s="343" t="str">
        <f t="shared" si="2"/>
        <v>No</v>
      </c>
      <c r="F87" s="344" t="str">
        <f t="shared" si="3"/>
        <v/>
      </c>
      <c r="G87" s="282"/>
    </row>
    <row r="88" spans="1:7" s="334" customFormat="1" ht="25.5" x14ac:dyDescent="0.2">
      <c r="A88" s="274" t="s">
        <v>220</v>
      </c>
      <c r="B88" s="335" t="s">
        <v>215</v>
      </c>
      <c r="C88" s="336" t="s">
        <v>214</v>
      </c>
      <c r="D88" s="337">
        <f>IF(E88=Listas!$A$3,1,0)</f>
        <v>0</v>
      </c>
      <c r="E88" s="338" t="str">
        <f t="shared" si="2"/>
        <v>No</v>
      </c>
      <c r="F88" s="339" t="str">
        <f t="shared" si="3"/>
        <v/>
      </c>
      <c r="G88" s="282"/>
    </row>
    <row r="89" spans="1:7" s="334" customFormat="1" ht="38.25" x14ac:dyDescent="0.2">
      <c r="A89" s="274" t="s">
        <v>220</v>
      </c>
      <c r="B89" s="340" t="s">
        <v>217</v>
      </c>
      <c r="C89" s="341" t="s">
        <v>216</v>
      </c>
      <c r="D89" s="342">
        <f>IF(E89=Listas!$A$3,1,0)</f>
        <v>0</v>
      </c>
      <c r="E89" s="343" t="str">
        <f t="shared" si="2"/>
        <v>No</v>
      </c>
      <c r="F89" s="344" t="str">
        <f t="shared" si="3"/>
        <v/>
      </c>
      <c r="G89" s="282"/>
    </row>
    <row r="90" spans="1:7" s="334" customFormat="1" ht="39" thickBot="1" x14ac:dyDescent="0.25">
      <c r="A90" s="274" t="s">
        <v>220</v>
      </c>
      <c r="B90" s="345" t="s">
        <v>219</v>
      </c>
      <c r="C90" s="346" t="s">
        <v>218</v>
      </c>
      <c r="D90" s="347">
        <f>IF(E90=Listas!$A$3,1,0)</f>
        <v>0</v>
      </c>
      <c r="E90" s="348" t="str">
        <f t="shared" si="2"/>
        <v>No</v>
      </c>
      <c r="F90" s="349" t="str">
        <f t="shared" si="3"/>
        <v/>
      </c>
      <c r="G90" s="293"/>
    </row>
  </sheetData>
  <sheetProtection algorithmName="SHA-512" hashValue="n2nTmak37GV7kLG1OlQklBVW6ZLnDCagUud/ohDpxnQVoAKOG17eyWn1FZ3mQO4Biyjr4WFqJNXZ2Z6MhlfUqQ==" saltValue="Ut2qU0hK+dOf4AZ5Fapp/g==" spinCount="100000" sheet="1" autoFilter="0"/>
  <autoFilter ref="A7:G90" xr:uid="{ABE924DE-E06B-4ACE-93EE-A81A4E4893D6}"/>
  <mergeCells count="3">
    <mergeCell ref="B1:C1"/>
    <mergeCell ref="C2:E2"/>
    <mergeCell ref="C3:E3"/>
  </mergeCells>
  <dataValidations count="2">
    <dataValidation allowBlank="1" showInputMessage="1" showErrorMessage="1" prompt="Justifique el elemento para que pueda ser valorado y puntuado en el criterio CS14" sqref="G11:G90" xr:uid="{66D73D19-5A1D-480C-964C-D5AB753AF51F}"/>
    <dataValidation type="date" allowBlank="1" showInputMessage="1" showErrorMessage="1" errorTitle="Fecha no valida" error="Introducir una fecha de la convocatoria 2018" promptTitle="Introducir Fecha" prompt="Convocatoria 2018" sqref="C4:C5" xr:uid="{9F27688B-99F6-4D7C-BD70-3BF3ECCA9C7F}">
      <formula1>43405</formula1>
      <formula2>43496</formula2>
    </dataValidation>
  </dataValidation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70C0"/>
    <pageSetUpPr fitToPage="1"/>
  </sheetPr>
  <dimension ref="A1:N108"/>
  <sheetViews>
    <sheetView topLeftCell="B1" zoomScaleNormal="100" zoomScaleSheetLayoutView="100" workbookViewId="0">
      <selection activeCell="B2" sqref="B2"/>
    </sheetView>
  </sheetViews>
  <sheetFormatPr baseColWidth="10" defaultRowHeight="15" x14ac:dyDescent="0.25"/>
  <cols>
    <col min="1" max="1" width="6.7109375" style="42" hidden="1" customWidth="1"/>
    <col min="2" max="2" width="7.5703125" style="31" customWidth="1"/>
    <col min="3" max="3" width="31" style="32" customWidth="1"/>
    <col min="4" max="4" width="20.28515625" style="33" customWidth="1"/>
    <col min="5" max="5" width="17.5703125" style="34" customWidth="1"/>
    <col min="6" max="6" width="10.140625" style="34" customWidth="1"/>
    <col min="7" max="7" width="13.28515625" style="34" customWidth="1"/>
    <col min="8" max="8" width="12.7109375" style="27" customWidth="1"/>
    <col min="9" max="9" width="5.42578125" style="90" customWidth="1"/>
    <col min="10" max="10" width="12" style="27" customWidth="1"/>
    <col min="11" max="11" width="14.140625" style="27" customWidth="1"/>
    <col min="12" max="12" width="16.5703125" style="27" customWidth="1"/>
    <col min="13" max="13" width="11.42578125" style="1"/>
    <col min="14" max="14" width="11.42578125" style="94"/>
    <col min="15" max="16384" width="11.42578125" style="27"/>
  </cols>
  <sheetData>
    <row r="1" spans="1:14" ht="24.75" customHeight="1" thickTop="1" thickBot="1" x14ac:dyDescent="0.4">
      <c r="A1" s="230"/>
      <c r="B1" s="562" t="str">
        <f>"CUADRO PRESUPUESTARIO "&amp;LEFT(Baremo!C8,8)</f>
        <v xml:space="preserve">CUADRO PRESUPUESTARIO Linea 4 </v>
      </c>
      <c r="C1" s="563"/>
      <c r="D1" s="563"/>
      <c r="E1" s="563"/>
      <c r="F1" s="563"/>
      <c r="G1" s="563"/>
      <c r="H1" s="563"/>
      <c r="I1" s="228"/>
      <c r="J1" s="564" t="str">
        <f>Baremo!J1</f>
        <v xml:space="preserve">  GDR: JA07  Convocatoria: 2020</v>
      </c>
      <c r="K1" s="564"/>
      <c r="L1" s="565"/>
    </row>
    <row r="2" spans="1:14" ht="16.5" thickTop="1" thickBot="1" x14ac:dyDescent="0.3">
      <c r="A2" s="230"/>
      <c r="B2" s="266" t="s">
        <v>4</v>
      </c>
      <c r="C2" s="560" t="str">
        <f>IF(Baremo!C2:I2=0,"",Baremo!C2:I2)</f>
        <v/>
      </c>
      <c r="D2" s="560"/>
      <c r="E2" s="560"/>
      <c r="F2" s="560"/>
      <c r="G2" s="560"/>
      <c r="H2" s="560"/>
      <c r="I2" s="560"/>
      <c r="J2" s="560"/>
      <c r="K2" s="560"/>
      <c r="L2" s="560"/>
    </row>
    <row r="3" spans="1:14" ht="15.75" customHeight="1" thickTop="1" thickBot="1" x14ac:dyDescent="0.3">
      <c r="A3" s="230"/>
      <c r="B3" s="44" t="s">
        <v>3</v>
      </c>
      <c r="C3" s="561" t="str">
        <f>IF(Baremo!C3:I3=0,"",Baremo!C3:I3)</f>
        <v/>
      </c>
      <c r="D3" s="561"/>
      <c r="E3" s="561"/>
      <c r="F3" s="561"/>
      <c r="G3" s="561"/>
      <c r="H3" s="561"/>
      <c r="I3" s="561"/>
      <c r="J3" s="561"/>
      <c r="K3" s="561"/>
      <c r="L3" s="561"/>
    </row>
    <row r="4" spans="1:14" ht="16.5" thickTop="1" thickBot="1" x14ac:dyDescent="0.3">
      <c r="A4" s="230"/>
      <c r="B4" s="44" t="s">
        <v>14</v>
      </c>
      <c r="C4" s="561" t="str">
        <f>IF(Baremo!C4:I4=0,"",Baremo!C4:I4)</f>
        <v/>
      </c>
      <c r="D4" s="561"/>
      <c r="E4" s="59"/>
      <c r="F4" s="59"/>
      <c r="G4" s="59"/>
      <c r="H4" s="48"/>
      <c r="I4" s="88"/>
      <c r="J4" s="48"/>
      <c r="K4" s="48"/>
      <c r="L4" s="48"/>
    </row>
    <row r="5" spans="1:14" ht="16.5" thickTop="1" thickBot="1" x14ac:dyDescent="0.3">
      <c r="A5" s="230"/>
      <c r="B5" s="44" t="s">
        <v>45</v>
      </c>
      <c r="C5" s="63" t="str">
        <f>IF(Baremo!C4:I4=0,"",Baremo!C4:I4)</f>
        <v/>
      </c>
      <c r="D5" s="86"/>
      <c r="E5" s="61"/>
      <c r="F5" s="61"/>
      <c r="G5" s="61"/>
      <c r="H5" s="61"/>
      <c r="I5" s="89"/>
      <c r="J5" s="61"/>
      <c r="K5" s="61"/>
      <c r="L5" s="61"/>
    </row>
    <row r="6" spans="1:14" ht="16.5" thickTop="1" thickBot="1" x14ac:dyDescent="0.3">
      <c r="A6" s="230"/>
      <c r="B6" s="44"/>
      <c r="C6" s="87" t="str">
        <f>Baremo!F9</f>
        <v>IVA Subvencionable:</v>
      </c>
      <c r="D6" s="205" t="str">
        <f>Baremo!F10</f>
        <v>No</v>
      </c>
      <c r="E6" s="91" t="str">
        <f>IF(D6=Listas!$A$2,"",IF(D6=Listas!$A$3,"",Listas!$A$47))</f>
        <v/>
      </c>
      <c r="F6" s="61"/>
      <c r="G6" s="61"/>
      <c r="H6" s="61"/>
      <c r="I6" s="89"/>
      <c r="J6" s="61"/>
      <c r="K6" s="61"/>
      <c r="L6" s="61"/>
    </row>
    <row r="7" spans="1:14" ht="12" customHeight="1" thickTop="1" thickBot="1" x14ac:dyDescent="0.3">
      <c r="A7" s="231" t="s">
        <v>228</v>
      </c>
      <c r="B7" s="264"/>
      <c r="C7" s="262"/>
      <c r="D7" s="262"/>
      <c r="E7" s="262"/>
      <c r="F7" s="262"/>
      <c r="G7" s="262"/>
      <c r="H7" s="262"/>
      <c r="I7" s="267"/>
      <c r="J7" s="262"/>
      <c r="K7" s="262"/>
      <c r="L7" s="265"/>
    </row>
    <row r="8" spans="1:14" s="40" customFormat="1" ht="31.5" customHeight="1" x14ac:dyDescent="0.25">
      <c r="A8" s="234" t="s">
        <v>269</v>
      </c>
      <c r="B8" s="254"/>
      <c r="C8" s="250" t="s">
        <v>388</v>
      </c>
      <c r="D8" s="250" t="s">
        <v>391</v>
      </c>
      <c r="E8" s="251" t="s">
        <v>395</v>
      </c>
      <c r="F8" s="251" t="s">
        <v>405</v>
      </c>
      <c r="G8" s="251" t="s">
        <v>389</v>
      </c>
      <c r="H8" s="251" t="s">
        <v>386</v>
      </c>
      <c r="I8" s="252" t="s">
        <v>387</v>
      </c>
      <c r="J8" s="251" t="s">
        <v>390</v>
      </c>
      <c r="K8" s="251" t="s">
        <v>394</v>
      </c>
      <c r="L8" s="255" t="s">
        <v>406</v>
      </c>
      <c r="M8" s="37"/>
      <c r="N8" s="98"/>
    </row>
    <row r="9" spans="1:14" s="28" customFormat="1" ht="21.75" customHeight="1" thickBot="1" x14ac:dyDescent="0.3">
      <c r="A9" s="235" t="s">
        <v>298</v>
      </c>
      <c r="B9" s="245" t="s">
        <v>52</v>
      </c>
      <c r="C9" s="246"/>
      <c r="D9" s="247"/>
      <c r="E9" s="247"/>
      <c r="F9" s="247"/>
      <c r="G9" s="247"/>
      <c r="H9" s="248">
        <f>H10+H41+H48</f>
        <v>0</v>
      </c>
      <c r="I9" s="247"/>
      <c r="J9" s="248">
        <f>J10+J41+J48</f>
        <v>0</v>
      </c>
      <c r="K9" s="248">
        <f>K10+K41+K48</f>
        <v>0</v>
      </c>
      <c r="L9" s="249">
        <f>L10+L41+L48</f>
        <v>0</v>
      </c>
      <c r="M9" s="101"/>
      <c r="N9" s="99"/>
    </row>
    <row r="10" spans="1:14" s="28" customFormat="1" ht="15.75" thickBot="1" x14ac:dyDescent="0.3">
      <c r="A10" s="235" t="s">
        <v>416</v>
      </c>
      <c r="B10" s="152" t="s">
        <v>392</v>
      </c>
      <c r="C10" s="238"/>
      <c r="D10" s="238"/>
      <c r="E10" s="85"/>
      <c r="F10" s="85"/>
      <c r="G10" s="85"/>
      <c r="H10" s="85">
        <f>SUM(H11:H40)</f>
        <v>0</v>
      </c>
      <c r="I10" s="85"/>
      <c r="J10" s="85">
        <f>SUM(J11:J40)</f>
        <v>0</v>
      </c>
      <c r="K10" s="85">
        <f>SUM(K11:K40)</f>
        <v>0</v>
      </c>
      <c r="L10" s="161">
        <f>SUM(L11:L40)</f>
        <v>0</v>
      </c>
      <c r="M10" s="101"/>
      <c r="N10" s="99"/>
    </row>
    <row r="11" spans="1:14" ht="15.75" customHeight="1" thickBot="1" x14ac:dyDescent="0.3">
      <c r="A11" s="233" t="s">
        <v>416</v>
      </c>
      <c r="B11" s="140"/>
      <c r="C11" s="109"/>
      <c r="D11" s="104"/>
      <c r="E11" s="105"/>
      <c r="F11" s="106"/>
      <c r="G11" s="106"/>
      <c r="H11" s="73">
        <f>G11*F11</f>
        <v>0</v>
      </c>
      <c r="I11" s="96"/>
      <c r="J11" s="73">
        <f>H11*I11</f>
        <v>0</v>
      </c>
      <c r="K11" s="92">
        <f>IF(C11&lt;&gt;"",J11+H11,0)</f>
        <v>0</v>
      </c>
      <c r="L11" s="162">
        <f>IF(D11&lt;&gt;"",IF(D$6=Listas!$A$3,K11,H11),0)</f>
        <v>0</v>
      </c>
      <c r="M11" s="102" t="str">
        <f>IF(C11&lt;&gt;"",IF(D11="",Listas!$B$73,IF(E11="",Listas!$B$74,IF(F11=0,Listas!$B$75,IF(G11=0,Listas!$B$76,IF(I11="",Listas!$B$77,""))))),"")</f>
        <v/>
      </c>
    </row>
    <row r="12" spans="1:14" ht="15.75" customHeight="1" thickBot="1" x14ac:dyDescent="0.3">
      <c r="A12" s="233" t="s">
        <v>416</v>
      </c>
      <c r="B12" s="141"/>
      <c r="C12" s="109"/>
      <c r="D12" s="104"/>
      <c r="E12" s="105"/>
      <c r="F12" s="106"/>
      <c r="G12" s="106"/>
      <c r="H12" s="72">
        <f t="shared" ref="H12:H40" si="0">G12*F12</f>
        <v>0</v>
      </c>
      <c r="I12" s="96"/>
      <c r="J12" s="72">
        <f t="shared" ref="J12:J40" si="1">H12*I12</f>
        <v>0</v>
      </c>
      <c r="K12" s="93">
        <f t="shared" ref="K12:K53" si="2">IF(C12&lt;&gt;"",J12+H12,0)</f>
        <v>0</v>
      </c>
      <c r="L12" s="163">
        <f>IF(D12&lt;&gt;"",IF(D$6=Listas!$A$3,K12,H12),0)</f>
        <v>0</v>
      </c>
      <c r="M12" s="102" t="str">
        <f>IF(C12&lt;&gt;"",IF(D12="",Listas!$B$73,IF(E12="",Listas!$B$74,IF(F12=0,Listas!$B$75,IF(G12=0,Listas!$B$76,IF(I12="",Listas!$B$77,""))))),"")</f>
        <v/>
      </c>
    </row>
    <row r="13" spans="1:14" ht="15.75" customHeight="1" thickBot="1" x14ac:dyDescent="0.3">
      <c r="A13" s="233" t="s">
        <v>416</v>
      </c>
      <c r="B13" s="140"/>
      <c r="C13" s="109"/>
      <c r="D13" s="104"/>
      <c r="E13" s="105"/>
      <c r="F13" s="106"/>
      <c r="G13" s="106"/>
      <c r="H13" s="73">
        <f t="shared" si="0"/>
        <v>0</v>
      </c>
      <c r="I13" s="96"/>
      <c r="J13" s="73">
        <f t="shared" si="1"/>
        <v>0</v>
      </c>
      <c r="K13" s="92">
        <f t="shared" si="2"/>
        <v>0</v>
      </c>
      <c r="L13" s="162">
        <f>IF(D13&lt;&gt;"",IF(D$6=Listas!$A$3,K13,H13),0)</f>
        <v>0</v>
      </c>
      <c r="M13" s="102" t="str">
        <f>IF(C13&lt;&gt;"",IF(D13="",Listas!$B$73,IF(E13="",Listas!$B$74,IF(F13=0,Listas!$B$75,IF(G13=0,Listas!$B$76,IF(I13="",Listas!$B$77,""))))),"")</f>
        <v/>
      </c>
    </row>
    <row r="14" spans="1:14" ht="15.75" customHeight="1" thickBot="1" x14ac:dyDescent="0.3">
      <c r="A14" s="233" t="s">
        <v>416</v>
      </c>
      <c r="B14" s="141"/>
      <c r="C14" s="109"/>
      <c r="D14" s="104"/>
      <c r="E14" s="105"/>
      <c r="F14" s="106"/>
      <c r="G14" s="106"/>
      <c r="H14" s="72">
        <f t="shared" si="0"/>
        <v>0</v>
      </c>
      <c r="I14" s="96"/>
      <c r="J14" s="72">
        <f t="shared" si="1"/>
        <v>0</v>
      </c>
      <c r="K14" s="93">
        <f t="shared" si="2"/>
        <v>0</v>
      </c>
      <c r="L14" s="163">
        <f>IF(D14&lt;&gt;"",IF(D$6=Listas!$A$3,K14,H14),0)</f>
        <v>0</v>
      </c>
      <c r="M14" s="102" t="str">
        <f>IF(C14&lt;&gt;"",IF(D14="",Listas!$B$73,IF(E14="",Listas!$B$74,IF(F14=0,Listas!$B$75,IF(G14=0,Listas!$B$76,IF(I14="",Listas!$B$77,""))))),"")</f>
        <v/>
      </c>
    </row>
    <row r="15" spans="1:14" ht="15.75" customHeight="1" thickBot="1" x14ac:dyDescent="0.3">
      <c r="A15" s="233" t="s">
        <v>416</v>
      </c>
      <c r="B15" s="140"/>
      <c r="C15" s="109"/>
      <c r="D15" s="104"/>
      <c r="E15" s="105"/>
      <c r="F15" s="106"/>
      <c r="G15" s="106"/>
      <c r="H15" s="73">
        <f t="shared" si="0"/>
        <v>0</v>
      </c>
      <c r="I15" s="96"/>
      <c r="J15" s="73">
        <f t="shared" si="1"/>
        <v>0</v>
      </c>
      <c r="K15" s="92">
        <f t="shared" si="2"/>
        <v>0</v>
      </c>
      <c r="L15" s="162">
        <f>IF(D15&lt;&gt;"",IF(D$6=Listas!$A$3,K15,H15),0)</f>
        <v>0</v>
      </c>
      <c r="M15" s="102" t="str">
        <f>IF(C15&lt;&gt;"",IF(D15="",Listas!$B$73,IF(E15="",Listas!$B$74,IF(F15=0,Listas!$B$75,IF(G15=0,Listas!$B$76,IF(I15="",Listas!$B$77,""))))),"")</f>
        <v/>
      </c>
    </row>
    <row r="16" spans="1:14" ht="15.75" customHeight="1" thickBot="1" x14ac:dyDescent="0.3">
      <c r="A16" s="233" t="s">
        <v>416</v>
      </c>
      <c r="B16" s="141"/>
      <c r="C16" s="109"/>
      <c r="D16" s="104"/>
      <c r="E16" s="105"/>
      <c r="F16" s="106"/>
      <c r="G16" s="106"/>
      <c r="H16" s="72">
        <f t="shared" si="0"/>
        <v>0</v>
      </c>
      <c r="I16" s="96"/>
      <c r="J16" s="72">
        <f t="shared" si="1"/>
        <v>0</v>
      </c>
      <c r="K16" s="93">
        <f t="shared" si="2"/>
        <v>0</v>
      </c>
      <c r="L16" s="163">
        <f>IF(D16&lt;&gt;"",IF(D$6=Listas!$A$3,K16,H16),0)</f>
        <v>0</v>
      </c>
      <c r="M16" s="102" t="str">
        <f>IF(C16&lt;&gt;"",IF(D16="",Listas!$B$73,IF(E16="",Listas!$B$74,IF(F16=0,Listas!$B$75,IF(G16=0,Listas!$B$76,IF(I16="",Listas!$B$77,""))))),"")</f>
        <v/>
      </c>
    </row>
    <row r="17" spans="1:13" ht="15.75" customHeight="1" thickBot="1" x14ac:dyDescent="0.3">
      <c r="A17" s="233" t="s">
        <v>416</v>
      </c>
      <c r="B17" s="140"/>
      <c r="C17" s="109"/>
      <c r="D17" s="104"/>
      <c r="E17" s="105"/>
      <c r="F17" s="106"/>
      <c r="G17" s="106"/>
      <c r="H17" s="73">
        <f t="shared" si="0"/>
        <v>0</v>
      </c>
      <c r="I17" s="96"/>
      <c r="J17" s="73">
        <f t="shared" si="1"/>
        <v>0</v>
      </c>
      <c r="K17" s="92">
        <f t="shared" si="2"/>
        <v>0</v>
      </c>
      <c r="L17" s="162">
        <f>IF(D17&lt;&gt;"",IF(D$6=Listas!$A$3,K17,H17),0)</f>
        <v>0</v>
      </c>
      <c r="M17" s="102" t="str">
        <f>IF(C17&lt;&gt;"",IF(D17="",Listas!$B$73,IF(E17="",Listas!$B$74,IF(F17=0,Listas!$B$75,IF(G17=0,Listas!$B$76,IF(I17="",Listas!$B$77,""))))),"")</f>
        <v/>
      </c>
    </row>
    <row r="18" spans="1:13" ht="15.75" customHeight="1" thickBot="1" x14ac:dyDescent="0.3">
      <c r="A18" s="233" t="s">
        <v>416</v>
      </c>
      <c r="B18" s="141"/>
      <c r="C18" s="109"/>
      <c r="D18" s="104"/>
      <c r="E18" s="105"/>
      <c r="F18" s="106"/>
      <c r="G18" s="106"/>
      <c r="H18" s="72">
        <f t="shared" si="0"/>
        <v>0</v>
      </c>
      <c r="I18" s="96"/>
      <c r="J18" s="72">
        <f t="shared" si="1"/>
        <v>0</v>
      </c>
      <c r="K18" s="93">
        <f t="shared" si="2"/>
        <v>0</v>
      </c>
      <c r="L18" s="163">
        <f>IF(D18&lt;&gt;"",IF(D$6=Listas!$A$3,K18,H18),0)</f>
        <v>0</v>
      </c>
      <c r="M18" s="102" t="str">
        <f>IF(C18&lt;&gt;"",IF(D18="",Listas!$B$73,IF(E18="",Listas!$B$74,IF(F18=0,Listas!$B$75,IF(G18=0,Listas!$B$76,IF(I18="",Listas!$B$77,""))))),"")</f>
        <v/>
      </c>
    </row>
    <row r="19" spans="1:13" ht="15.75" customHeight="1" thickBot="1" x14ac:dyDescent="0.3">
      <c r="A19" s="233" t="s">
        <v>416</v>
      </c>
      <c r="B19" s="140"/>
      <c r="C19" s="109"/>
      <c r="D19" s="104"/>
      <c r="E19" s="105"/>
      <c r="F19" s="106"/>
      <c r="G19" s="106"/>
      <c r="H19" s="73">
        <f t="shared" si="0"/>
        <v>0</v>
      </c>
      <c r="I19" s="96"/>
      <c r="J19" s="73">
        <f t="shared" si="1"/>
        <v>0</v>
      </c>
      <c r="K19" s="92">
        <f t="shared" si="2"/>
        <v>0</v>
      </c>
      <c r="L19" s="162">
        <f>IF(D19&lt;&gt;"",IF(D$6=Listas!$A$3,K19,H19),0)</f>
        <v>0</v>
      </c>
      <c r="M19" s="102" t="str">
        <f>IF(C19&lt;&gt;"",IF(D19="",Listas!$B$73,IF(E19="",Listas!$B$74,IF(F19=0,Listas!$B$75,IF(G19=0,Listas!$B$76,IF(I19="",Listas!$B$77,""))))),"")</f>
        <v/>
      </c>
    </row>
    <row r="20" spans="1:13" ht="15.75" customHeight="1" thickBot="1" x14ac:dyDescent="0.3">
      <c r="A20" s="233" t="s">
        <v>416</v>
      </c>
      <c r="B20" s="141"/>
      <c r="C20" s="109"/>
      <c r="D20" s="104"/>
      <c r="E20" s="105"/>
      <c r="F20" s="106"/>
      <c r="G20" s="106"/>
      <c r="H20" s="72">
        <f t="shared" si="0"/>
        <v>0</v>
      </c>
      <c r="I20" s="96"/>
      <c r="J20" s="72">
        <f t="shared" si="1"/>
        <v>0</v>
      </c>
      <c r="K20" s="93">
        <f t="shared" si="2"/>
        <v>0</v>
      </c>
      <c r="L20" s="163">
        <f>IF(D20&lt;&gt;"",IF(D$6=Listas!$A$3,K20,H20),0)</f>
        <v>0</v>
      </c>
      <c r="M20" s="102" t="str">
        <f>IF(C20&lt;&gt;"",IF(D20="",Listas!$B$73,IF(E20="",Listas!$B$74,IF(F20=0,Listas!$B$75,IF(G20=0,Listas!$B$76,IF(I20="",Listas!$B$77,""))))),"")</f>
        <v/>
      </c>
    </row>
    <row r="21" spans="1:13" ht="15.75" customHeight="1" thickBot="1" x14ac:dyDescent="0.3">
      <c r="A21" s="233" t="s">
        <v>416</v>
      </c>
      <c r="B21" s="140"/>
      <c r="C21" s="109"/>
      <c r="D21" s="104"/>
      <c r="E21" s="105"/>
      <c r="F21" s="106"/>
      <c r="G21" s="106"/>
      <c r="H21" s="73">
        <f t="shared" si="0"/>
        <v>0</v>
      </c>
      <c r="I21" s="96"/>
      <c r="J21" s="73">
        <f t="shared" si="1"/>
        <v>0</v>
      </c>
      <c r="K21" s="92">
        <f t="shared" si="2"/>
        <v>0</v>
      </c>
      <c r="L21" s="162">
        <f>IF(D21&lt;&gt;"",IF(D$6=Listas!$A$3,K21,H21),0)</f>
        <v>0</v>
      </c>
      <c r="M21" s="102" t="str">
        <f>IF(C21&lt;&gt;"",IF(D21="",Listas!$B$73,IF(E21="",Listas!$B$74,IF(F21=0,Listas!$B$75,IF(G21=0,Listas!$B$76,IF(I21="",Listas!$B$77,""))))),"")</f>
        <v/>
      </c>
    </row>
    <row r="22" spans="1:13" ht="15.75" customHeight="1" thickBot="1" x14ac:dyDescent="0.3">
      <c r="A22" s="233" t="s">
        <v>416</v>
      </c>
      <c r="B22" s="141"/>
      <c r="C22" s="109"/>
      <c r="D22" s="104"/>
      <c r="E22" s="105"/>
      <c r="F22" s="106"/>
      <c r="G22" s="106"/>
      <c r="H22" s="72">
        <f t="shared" si="0"/>
        <v>0</v>
      </c>
      <c r="I22" s="96"/>
      <c r="J22" s="72">
        <f t="shared" si="1"/>
        <v>0</v>
      </c>
      <c r="K22" s="93">
        <f t="shared" si="2"/>
        <v>0</v>
      </c>
      <c r="L22" s="163">
        <f>IF(D22&lt;&gt;"",IF(D$6=Listas!$A$3,K22,H22),0)</f>
        <v>0</v>
      </c>
      <c r="M22" s="102" t="str">
        <f>IF(C22&lt;&gt;"",IF(D22="",Listas!$B$73,IF(E22="",Listas!$B$74,IF(F22=0,Listas!$B$75,IF(G22=0,Listas!$B$76,IF(I22="",Listas!$B$77,""))))),"")</f>
        <v/>
      </c>
    </row>
    <row r="23" spans="1:13" ht="15.75" customHeight="1" thickBot="1" x14ac:dyDescent="0.3">
      <c r="A23" s="233" t="s">
        <v>416</v>
      </c>
      <c r="B23" s="140"/>
      <c r="C23" s="109"/>
      <c r="D23" s="104"/>
      <c r="E23" s="105"/>
      <c r="F23" s="106"/>
      <c r="G23" s="106"/>
      <c r="H23" s="73">
        <f t="shared" si="0"/>
        <v>0</v>
      </c>
      <c r="I23" s="96"/>
      <c r="J23" s="73">
        <f t="shared" si="1"/>
        <v>0</v>
      </c>
      <c r="K23" s="92">
        <f t="shared" si="2"/>
        <v>0</v>
      </c>
      <c r="L23" s="162">
        <f>IF(D23&lt;&gt;"",IF(D$6=Listas!$A$3,K23,H23),0)</f>
        <v>0</v>
      </c>
      <c r="M23" s="102" t="str">
        <f>IF(C23&lt;&gt;"",IF(D23="",Listas!$B$73,IF(E23="",Listas!$B$74,IF(F23=0,Listas!$B$75,IF(G23=0,Listas!$B$76,IF(I23="",Listas!$B$77,""))))),"")</f>
        <v/>
      </c>
    </row>
    <row r="24" spans="1:13" ht="15.75" customHeight="1" thickBot="1" x14ac:dyDescent="0.3">
      <c r="A24" s="233" t="s">
        <v>416</v>
      </c>
      <c r="B24" s="141"/>
      <c r="C24" s="109"/>
      <c r="D24" s="104"/>
      <c r="E24" s="105"/>
      <c r="F24" s="106"/>
      <c r="G24" s="106"/>
      <c r="H24" s="72">
        <f t="shared" si="0"/>
        <v>0</v>
      </c>
      <c r="I24" s="96"/>
      <c r="J24" s="72">
        <f t="shared" si="1"/>
        <v>0</v>
      </c>
      <c r="K24" s="93">
        <f t="shared" si="2"/>
        <v>0</v>
      </c>
      <c r="L24" s="163">
        <f>IF(D24&lt;&gt;"",IF(D$6=Listas!$A$3,K24,H24),0)</f>
        <v>0</v>
      </c>
      <c r="M24" s="102" t="str">
        <f>IF(C24&lt;&gt;"",IF(D24="",Listas!$B$73,IF(E24="",Listas!$B$74,IF(F24=0,Listas!$B$75,IF(G24=0,Listas!$B$76,IF(I24="",Listas!$B$77,""))))),"")</f>
        <v/>
      </c>
    </row>
    <row r="25" spans="1:13" ht="15.75" customHeight="1" thickBot="1" x14ac:dyDescent="0.3">
      <c r="A25" s="233" t="s">
        <v>416</v>
      </c>
      <c r="B25" s="140"/>
      <c r="C25" s="109"/>
      <c r="D25" s="104"/>
      <c r="E25" s="105"/>
      <c r="F25" s="106"/>
      <c r="G25" s="106"/>
      <c r="H25" s="73">
        <f t="shared" si="0"/>
        <v>0</v>
      </c>
      <c r="I25" s="96"/>
      <c r="J25" s="73">
        <f t="shared" si="1"/>
        <v>0</v>
      </c>
      <c r="K25" s="92">
        <f t="shared" si="2"/>
        <v>0</v>
      </c>
      <c r="L25" s="162">
        <f>IF(D25&lt;&gt;"",IF(D$6=Listas!$A$3,K25,H25),0)</f>
        <v>0</v>
      </c>
      <c r="M25" s="102" t="str">
        <f>IF(C25&lt;&gt;"",IF(D25="",Listas!$B$73,IF(E25="",Listas!$B$74,IF(F25=0,Listas!$B$75,IF(G25=0,Listas!$B$76,IF(I25="",Listas!$B$77,""))))),"")</f>
        <v/>
      </c>
    </row>
    <row r="26" spans="1:13" ht="15.75" customHeight="1" thickBot="1" x14ac:dyDescent="0.3">
      <c r="A26" s="233" t="s">
        <v>416</v>
      </c>
      <c r="B26" s="141"/>
      <c r="C26" s="109"/>
      <c r="D26" s="104"/>
      <c r="E26" s="105"/>
      <c r="F26" s="106"/>
      <c r="G26" s="106"/>
      <c r="H26" s="72">
        <f t="shared" si="0"/>
        <v>0</v>
      </c>
      <c r="I26" s="96"/>
      <c r="J26" s="72">
        <f t="shared" si="1"/>
        <v>0</v>
      </c>
      <c r="K26" s="93">
        <f t="shared" si="2"/>
        <v>0</v>
      </c>
      <c r="L26" s="163">
        <f>IF(D26&lt;&gt;"",IF(D$6=Listas!$A$3,K26,H26),0)</f>
        <v>0</v>
      </c>
      <c r="M26" s="102" t="str">
        <f>IF(C26&lt;&gt;"",IF(D26="",Listas!$B$73,IF(E26="",Listas!$B$74,IF(F26=0,Listas!$B$75,IF(G26=0,Listas!$B$76,IF(I26="",Listas!$B$77,""))))),"")</f>
        <v/>
      </c>
    </row>
    <row r="27" spans="1:13" ht="15.75" customHeight="1" thickBot="1" x14ac:dyDescent="0.3">
      <c r="A27" s="233" t="s">
        <v>416</v>
      </c>
      <c r="B27" s="140"/>
      <c r="C27" s="109"/>
      <c r="D27" s="104"/>
      <c r="E27" s="105"/>
      <c r="F27" s="106"/>
      <c r="G27" s="106"/>
      <c r="H27" s="73">
        <f t="shared" si="0"/>
        <v>0</v>
      </c>
      <c r="I27" s="96"/>
      <c r="J27" s="73">
        <f t="shared" si="1"/>
        <v>0</v>
      </c>
      <c r="K27" s="92">
        <f t="shared" si="2"/>
        <v>0</v>
      </c>
      <c r="L27" s="162">
        <f>IF(D27&lt;&gt;"",IF(D$6=Listas!$A$3,K27,H27),0)</f>
        <v>0</v>
      </c>
      <c r="M27" s="102" t="str">
        <f>IF(C27&lt;&gt;"",IF(D27="",Listas!$B$73,IF(E27="",Listas!$B$74,IF(F27=0,Listas!$B$75,IF(G27=0,Listas!$B$76,IF(I27="",Listas!$B$77,""))))),"")</f>
        <v/>
      </c>
    </row>
    <row r="28" spans="1:13" ht="15.75" customHeight="1" thickBot="1" x14ac:dyDescent="0.3">
      <c r="A28" s="233" t="s">
        <v>416</v>
      </c>
      <c r="B28" s="141"/>
      <c r="C28" s="109"/>
      <c r="D28" s="104"/>
      <c r="E28" s="105"/>
      <c r="F28" s="106"/>
      <c r="G28" s="106"/>
      <c r="H28" s="72">
        <f t="shared" si="0"/>
        <v>0</v>
      </c>
      <c r="I28" s="96"/>
      <c r="J28" s="72">
        <f t="shared" si="1"/>
        <v>0</v>
      </c>
      <c r="K28" s="93">
        <f t="shared" si="2"/>
        <v>0</v>
      </c>
      <c r="L28" s="163">
        <f>IF(D28&lt;&gt;"",IF(D$6=Listas!$A$3,K28,H28),0)</f>
        <v>0</v>
      </c>
      <c r="M28" s="102" t="str">
        <f>IF(C28&lt;&gt;"",IF(D28="",Listas!$B$73,IF(E28="",Listas!$B$74,IF(F28=0,Listas!$B$75,IF(G28=0,Listas!$B$76,IF(I28="",Listas!$B$77,""))))),"")</f>
        <v/>
      </c>
    </row>
    <row r="29" spans="1:13" ht="15.75" customHeight="1" thickBot="1" x14ac:dyDescent="0.3">
      <c r="A29" s="233" t="s">
        <v>416</v>
      </c>
      <c r="B29" s="140"/>
      <c r="C29" s="109"/>
      <c r="D29" s="104"/>
      <c r="E29" s="105"/>
      <c r="F29" s="106"/>
      <c r="G29" s="106"/>
      <c r="H29" s="73">
        <f t="shared" si="0"/>
        <v>0</v>
      </c>
      <c r="I29" s="96"/>
      <c r="J29" s="73">
        <f t="shared" si="1"/>
        <v>0</v>
      </c>
      <c r="K29" s="92">
        <f t="shared" si="2"/>
        <v>0</v>
      </c>
      <c r="L29" s="162">
        <f>IF(D29&lt;&gt;"",IF(D$6=Listas!$A$3,K29,H29),0)</f>
        <v>0</v>
      </c>
      <c r="M29" s="102" t="str">
        <f>IF(C29&lt;&gt;"",IF(D29="",Listas!$B$73,IF(E29="",Listas!$B$74,IF(F29=0,Listas!$B$75,IF(G29=0,Listas!$B$76,IF(I29="",Listas!$B$77,""))))),"")</f>
        <v/>
      </c>
    </row>
    <row r="30" spans="1:13" ht="15.75" customHeight="1" thickBot="1" x14ac:dyDescent="0.3">
      <c r="A30" s="233" t="s">
        <v>416</v>
      </c>
      <c r="B30" s="141"/>
      <c r="C30" s="109"/>
      <c r="D30" s="104"/>
      <c r="E30" s="105"/>
      <c r="F30" s="106"/>
      <c r="G30" s="106"/>
      <c r="H30" s="72">
        <f t="shared" si="0"/>
        <v>0</v>
      </c>
      <c r="I30" s="96"/>
      <c r="J30" s="72">
        <f t="shared" si="1"/>
        <v>0</v>
      </c>
      <c r="K30" s="93">
        <f t="shared" si="2"/>
        <v>0</v>
      </c>
      <c r="L30" s="163">
        <f>IF(D30&lt;&gt;"",IF(D$6=Listas!$A$3,K30,H30),0)</f>
        <v>0</v>
      </c>
      <c r="M30" s="102" t="str">
        <f>IF(C30&lt;&gt;"",IF(D30="",Listas!$B$73,IF(E30="",Listas!$B$74,IF(F30=0,Listas!$B$75,IF(G30=0,Listas!$B$76,IF(I30="",Listas!$B$77,""))))),"")</f>
        <v/>
      </c>
    </row>
    <row r="31" spans="1:13" ht="15.75" customHeight="1" thickBot="1" x14ac:dyDescent="0.3">
      <c r="A31" s="233" t="s">
        <v>416</v>
      </c>
      <c r="B31" s="140"/>
      <c r="C31" s="109"/>
      <c r="D31" s="104"/>
      <c r="E31" s="105"/>
      <c r="F31" s="106"/>
      <c r="G31" s="106"/>
      <c r="H31" s="73">
        <f t="shared" si="0"/>
        <v>0</v>
      </c>
      <c r="I31" s="96"/>
      <c r="J31" s="73">
        <f t="shared" si="1"/>
        <v>0</v>
      </c>
      <c r="K31" s="92">
        <f t="shared" si="2"/>
        <v>0</v>
      </c>
      <c r="L31" s="162">
        <f>IF(D31&lt;&gt;"",IF(D$6=Listas!$A$3,K31,H31),0)</f>
        <v>0</v>
      </c>
      <c r="M31" s="102" t="str">
        <f>IF(C31&lt;&gt;"",IF(D31="",Listas!$B$73,IF(E31="",Listas!$B$74,IF(F31=0,Listas!$B$75,IF(G31=0,Listas!$B$76,IF(I31="",Listas!$B$77,""))))),"")</f>
        <v/>
      </c>
    </row>
    <row r="32" spans="1:13" ht="15.75" customHeight="1" thickBot="1" x14ac:dyDescent="0.3">
      <c r="A32" s="233" t="s">
        <v>416</v>
      </c>
      <c r="B32" s="141"/>
      <c r="C32" s="109"/>
      <c r="D32" s="104"/>
      <c r="E32" s="105"/>
      <c r="F32" s="106"/>
      <c r="G32" s="106"/>
      <c r="H32" s="72">
        <f t="shared" si="0"/>
        <v>0</v>
      </c>
      <c r="I32" s="96"/>
      <c r="J32" s="72">
        <f t="shared" si="1"/>
        <v>0</v>
      </c>
      <c r="K32" s="93">
        <f t="shared" si="2"/>
        <v>0</v>
      </c>
      <c r="L32" s="163">
        <f>IF(D32&lt;&gt;"",IF(D$6=Listas!$A$3,K32,H32),0)</f>
        <v>0</v>
      </c>
      <c r="M32" s="102" t="str">
        <f>IF(C32&lt;&gt;"",IF(D32="",Listas!$B$73,IF(E32="",Listas!$B$74,IF(F32=0,Listas!$B$75,IF(G32=0,Listas!$B$76,IF(I32="",Listas!$B$77,""))))),"")</f>
        <v/>
      </c>
    </row>
    <row r="33" spans="1:14" ht="15.75" customHeight="1" thickBot="1" x14ac:dyDescent="0.3">
      <c r="A33" s="233" t="s">
        <v>416</v>
      </c>
      <c r="B33" s="140"/>
      <c r="C33" s="109"/>
      <c r="D33" s="104"/>
      <c r="E33" s="105"/>
      <c r="F33" s="106"/>
      <c r="G33" s="106"/>
      <c r="H33" s="73">
        <f t="shared" si="0"/>
        <v>0</v>
      </c>
      <c r="I33" s="96"/>
      <c r="J33" s="73">
        <f t="shared" si="1"/>
        <v>0</v>
      </c>
      <c r="K33" s="92">
        <f t="shared" si="2"/>
        <v>0</v>
      </c>
      <c r="L33" s="162">
        <f>IF(D33&lt;&gt;"",IF(D$6=Listas!$A$3,K33,H33),0)</f>
        <v>0</v>
      </c>
      <c r="M33" s="102" t="str">
        <f>IF(C33&lt;&gt;"",IF(D33="",Listas!$B$73,IF(E33="",Listas!$B$74,IF(F33=0,Listas!$B$75,IF(G33=0,Listas!$B$76,IF(I33="",Listas!$B$77,""))))),"")</f>
        <v/>
      </c>
    </row>
    <row r="34" spans="1:14" ht="15.75" customHeight="1" thickBot="1" x14ac:dyDescent="0.3">
      <c r="A34" s="233" t="s">
        <v>416</v>
      </c>
      <c r="B34" s="141"/>
      <c r="C34" s="109"/>
      <c r="D34" s="104"/>
      <c r="E34" s="105"/>
      <c r="F34" s="106"/>
      <c r="G34" s="106"/>
      <c r="H34" s="72">
        <f t="shared" si="0"/>
        <v>0</v>
      </c>
      <c r="I34" s="96"/>
      <c r="J34" s="72">
        <f t="shared" si="1"/>
        <v>0</v>
      </c>
      <c r="K34" s="93">
        <f t="shared" si="2"/>
        <v>0</v>
      </c>
      <c r="L34" s="163">
        <f>IF(D34&lt;&gt;"",IF(D$6=Listas!$A$3,K34,H34),0)</f>
        <v>0</v>
      </c>
      <c r="M34" s="102" t="str">
        <f>IF(C34&lt;&gt;"",IF(D34="",Listas!$B$73,IF(E34="",Listas!$B$74,IF(F34=0,Listas!$B$75,IF(G34=0,Listas!$B$76,IF(I34="",Listas!$B$77,""))))),"")</f>
        <v/>
      </c>
    </row>
    <row r="35" spans="1:14" ht="15.75" customHeight="1" thickBot="1" x14ac:dyDescent="0.3">
      <c r="A35" s="233" t="s">
        <v>416</v>
      </c>
      <c r="B35" s="140"/>
      <c r="C35" s="109"/>
      <c r="D35" s="104"/>
      <c r="E35" s="105"/>
      <c r="F35" s="106"/>
      <c r="G35" s="106"/>
      <c r="H35" s="73">
        <f t="shared" si="0"/>
        <v>0</v>
      </c>
      <c r="I35" s="96"/>
      <c r="J35" s="73">
        <f t="shared" si="1"/>
        <v>0</v>
      </c>
      <c r="K35" s="92">
        <f t="shared" si="2"/>
        <v>0</v>
      </c>
      <c r="L35" s="162">
        <f>IF(D35&lt;&gt;"",IF(D$6=Listas!$A$3,K35,H35),0)</f>
        <v>0</v>
      </c>
      <c r="M35" s="102" t="str">
        <f>IF(C35&lt;&gt;"",IF(D35="",Listas!$B$73,IF(E35="",Listas!$B$74,IF(F35=0,Listas!$B$75,IF(G35=0,Listas!$B$76,IF(I35="",Listas!$B$77,""))))),"")</f>
        <v/>
      </c>
    </row>
    <row r="36" spans="1:14" ht="15.75" customHeight="1" thickBot="1" x14ac:dyDescent="0.3">
      <c r="A36" s="233" t="s">
        <v>416</v>
      </c>
      <c r="B36" s="141"/>
      <c r="C36" s="109"/>
      <c r="D36" s="104"/>
      <c r="E36" s="105"/>
      <c r="F36" s="106"/>
      <c r="G36" s="106"/>
      <c r="H36" s="72">
        <f t="shared" si="0"/>
        <v>0</v>
      </c>
      <c r="I36" s="96"/>
      <c r="J36" s="72">
        <f t="shared" si="1"/>
        <v>0</v>
      </c>
      <c r="K36" s="93">
        <f t="shared" si="2"/>
        <v>0</v>
      </c>
      <c r="L36" s="163">
        <f>IF(D36&lt;&gt;"",IF(D$6=Listas!$A$3,K36,H36),0)</f>
        <v>0</v>
      </c>
      <c r="M36" s="102" t="str">
        <f>IF(C36&lt;&gt;"",IF(D36="",Listas!$B$73,IF(E36="",Listas!$B$74,IF(F36=0,Listas!$B$75,IF(G36=0,Listas!$B$76,IF(I36="",Listas!$B$77,""))))),"")</f>
        <v/>
      </c>
    </row>
    <row r="37" spans="1:14" ht="15.75" customHeight="1" thickBot="1" x14ac:dyDescent="0.3">
      <c r="A37" s="233" t="s">
        <v>416</v>
      </c>
      <c r="B37" s="140"/>
      <c r="C37" s="109"/>
      <c r="D37" s="104"/>
      <c r="E37" s="105"/>
      <c r="F37" s="106"/>
      <c r="G37" s="106"/>
      <c r="H37" s="73">
        <f t="shared" si="0"/>
        <v>0</v>
      </c>
      <c r="I37" s="96"/>
      <c r="J37" s="73">
        <f t="shared" si="1"/>
        <v>0</v>
      </c>
      <c r="K37" s="92">
        <f t="shared" si="2"/>
        <v>0</v>
      </c>
      <c r="L37" s="162">
        <f>IF(D37&lt;&gt;"",IF(D$6=Listas!$A$3,K37,H37),0)</f>
        <v>0</v>
      </c>
      <c r="M37" s="102" t="str">
        <f>IF(C37&lt;&gt;"",IF(D37="",Listas!$B$73,IF(E37="",Listas!$B$74,IF(F37=0,Listas!$B$75,IF(G37=0,Listas!$B$76,IF(I37="",Listas!$B$77,""))))),"")</f>
        <v/>
      </c>
    </row>
    <row r="38" spans="1:14" ht="15.75" customHeight="1" thickBot="1" x14ac:dyDescent="0.3">
      <c r="A38" s="233" t="s">
        <v>416</v>
      </c>
      <c r="B38" s="141"/>
      <c r="C38" s="109"/>
      <c r="D38" s="104"/>
      <c r="E38" s="105"/>
      <c r="F38" s="106"/>
      <c r="G38" s="106"/>
      <c r="H38" s="72">
        <f t="shared" si="0"/>
        <v>0</v>
      </c>
      <c r="I38" s="96"/>
      <c r="J38" s="72">
        <f t="shared" si="1"/>
        <v>0</v>
      </c>
      <c r="K38" s="93">
        <f t="shared" si="2"/>
        <v>0</v>
      </c>
      <c r="L38" s="163">
        <f>IF(D38&lt;&gt;"",IF(D$6=Listas!$A$3,K38,H38),0)</f>
        <v>0</v>
      </c>
      <c r="M38" s="102" t="str">
        <f>IF(C38&lt;&gt;"",IF(D38="",Listas!$B$73,IF(E38="",Listas!$B$74,IF(F38=0,Listas!$B$75,IF(G38=0,Listas!$B$76,IF(I38="",Listas!$B$77,""))))),"")</f>
        <v/>
      </c>
    </row>
    <row r="39" spans="1:14" ht="15.75" customHeight="1" thickBot="1" x14ac:dyDescent="0.3">
      <c r="A39" s="233" t="s">
        <v>416</v>
      </c>
      <c r="B39" s="140"/>
      <c r="C39" s="109"/>
      <c r="D39" s="104"/>
      <c r="E39" s="105"/>
      <c r="F39" s="106"/>
      <c r="G39" s="106"/>
      <c r="H39" s="73">
        <f t="shared" si="0"/>
        <v>0</v>
      </c>
      <c r="I39" s="96"/>
      <c r="J39" s="73">
        <f t="shared" si="1"/>
        <v>0</v>
      </c>
      <c r="K39" s="92">
        <f t="shared" si="2"/>
        <v>0</v>
      </c>
      <c r="L39" s="162">
        <f>IF(D39&lt;&gt;"",IF(D$6=Listas!$A$3,K39,H39),0)</f>
        <v>0</v>
      </c>
      <c r="M39" s="102" t="str">
        <f>IF(C39&lt;&gt;"",IF(D39="",Listas!$B$73,IF(E39="",Listas!$B$74,IF(F39=0,Listas!$B$75,IF(G39=0,Listas!$B$76,IF(I39="",Listas!$B$77,""))))),"")</f>
        <v/>
      </c>
    </row>
    <row r="40" spans="1:14" ht="15.75" customHeight="1" thickBot="1" x14ac:dyDescent="0.3">
      <c r="A40" s="233" t="s">
        <v>416</v>
      </c>
      <c r="B40" s="141"/>
      <c r="C40" s="109"/>
      <c r="D40" s="104"/>
      <c r="E40" s="105"/>
      <c r="F40" s="106"/>
      <c r="G40" s="106"/>
      <c r="H40" s="72">
        <f t="shared" si="0"/>
        <v>0</v>
      </c>
      <c r="I40" s="96"/>
      <c r="J40" s="72">
        <f t="shared" si="1"/>
        <v>0</v>
      </c>
      <c r="K40" s="93">
        <f t="shared" si="2"/>
        <v>0</v>
      </c>
      <c r="L40" s="163">
        <f>IF(D40&lt;&gt;"",IF(D$6=Listas!$A$3,K40,H40),0)</f>
        <v>0</v>
      </c>
      <c r="M40" s="102" t="str">
        <f>IF(C40&lt;&gt;"",IF(D40="",Listas!$B$73,IF(E40="",Listas!$B$74,IF(F40=0,Listas!$B$75,IF(G40=0,Listas!$B$76,IF(I40="",Listas!$B$77,""))))),"")</f>
        <v/>
      </c>
    </row>
    <row r="41" spans="1:14" s="28" customFormat="1" ht="15.75" thickBot="1" x14ac:dyDescent="0.3">
      <c r="A41" s="235" t="s">
        <v>417</v>
      </c>
      <c r="B41" s="152" t="s">
        <v>407</v>
      </c>
      <c r="C41" s="110"/>
      <c r="D41" s="107"/>
      <c r="E41" s="108"/>
      <c r="F41" s="108"/>
      <c r="G41" s="108"/>
      <c r="H41" s="85">
        <f>SUM(H42:H47)</f>
        <v>0</v>
      </c>
      <c r="I41" s="85"/>
      <c r="J41" s="85">
        <f>SUM(J42:J47)</f>
        <v>0</v>
      </c>
      <c r="K41" s="85">
        <f>SUM(K42:K47)</f>
        <v>0</v>
      </c>
      <c r="L41" s="161">
        <f>SUM(L42:L47)</f>
        <v>0</v>
      </c>
      <c r="M41" s="102"/>
      <c r="N41" s="99"/>
    </row>
    <row r="42" spans="1:14" ht="15.75" customHeight="1" thickBot="1" x14ac:dyDescent="0.3">
      <c r="A42" s="233" t="s">
        <v>417</v>
      </c>
      <c r="B42" s="140"/>
      <c r="C42" s="109"/>
      <c r="D42" s="104"/>
      <c r="E42" s="105"/>
      <c r="F42" s="106"/>
      <c r="G42" s="106"/>
      <c r="H42" s="73">
        <f t="shared" ref="H42:H47" si="3">G42*F42</f>
        <v>0</v>
      </c>
      <c r="I42" s="96"/>
      <c r="J42" s="73">
        <f t="shared" ref="J42:J47" si="4">H42*I42</f>
        <v>0</v>
      </c>
      <c r="K42" s="92">
        <f t="shared" si="2"/>
        <v>0</v>
      </c>
      <c r="L42" s="162">
        <f>IF(D42&lt;&gt;"",IF(D$6=Listas!$A$3,K42,H42),0)</f>
        <v>0</v>
      </c>
      <c r="M42" s="102" t="str">
        <f>IF(C42&lt;&gt;"",IF(D42="",Listas!$B$73,IF(E42="",Listas!$B$74,IF(F42=0,Listas!$B$75,IF(G42=0,Listas!$B$76,IF(I42="",Listas!$B$77,""))))),"")</f>
        <v/>
      </c>
    </row>
    <row r="43" spans="1:14" ht="15.75" customHeight="1" thickBot="1" x14ac:dyDescent="0.3">
      <c r="A43" s="233" t="s">
        <v>417</v>
      </c>
      <c r="B43" s="141"/>
      <c r="C43" s="109"/>
      <c r="D43" s="104"/>
      <c r="E43" s="105"/>
      <c r="F43" s="106"/>
      <c r="G43" s="106"/>
      <c r="H43" s="72">
        <f t="shared" si="3"/>
        <v>0</v>
      </c>
      <c r="I43" s="97"/>
      <c r="J43" s="72">
        <f>H43*I43</f>
        <v>0</v>
      </c>
      <c r="K43" s="93">
        <f t="shared" si="2"/>
        <v>0</v>
      </c>
      <c r="L43" s="163">
        <f>IF(D43&lt;&gt;"",IF(D$6=Listas!$A$3,K43,H43),0)</f>
        <v>0</v>
      </c>
      <c r="M43" s="102" t="str">
        <f>IF(C43&lt;&gt;"",IF(D43="",Listas!$B$73,IF(E43="",Listas!$B$74,IF(F43=0,Listas!$B$75,IF(G43=0,Listas!$B$76,IF(I43="",Listas!$B$77,""))))),"")</f>
        <v/>
      </c>
    </row>
    <row r="44" spans="1:14" ht="15.75" customHeight="1" thickBot="1" x14ac:dyDescent="0.3">
      <c r="A44" s="233" t="s">
        <v>417</v>
      </c>
      <c r="B44" s="140"/>
      <c r="C44" s="109"/>
      <c r="D44" s="104"/>
      <c r="E44" s="105"/>
      <c r="F44" s="106"/>
      <c r="G44" s="106"/>
      <c r="H44" s="73">
        <f t="shared" si="3"/>
        <v>0</v>
      </c>
      <c r="I44" s="96"/>
      <c r="J44" s="73">
        <f>H44*I44</f>
        <v>0</v>
      </c>
      <c r="K44" s="92">
        <f t="shared" si="2"/>
        <v>0</v>
      </c>
      <c r="L44" s="162">
        <f>IF(D44&lt;&gt;"",IF(D$6=Listas!$A$3,K44,H44),0)</f>
        <v>0</v>
      </c>
      <c r="M44" s="102" t="str">
        <f>IF(C44&lt;&gt;"",IF(D44="",Listas!$B$73,IF(E44="",Listas!$B$74,IF(F44=0,Listas!$B$75,IF(G44=0,Listas!$B$76,IF(I44="",Listas!$B$77,""))))),"")</f>
        <v/>
      </c>
    </row>
    <row r="45" spans="1:14" ht="15.75" customHeight="1" thickBot="1" x14ac:dyDescent="0.3">
      <c r="A45" s="233" t="s">
        <v>417</v>
      </c>
      <c r="B45" s="141"/>
      <c r="C45" s="109"/>
      <c r="D45" s="104"/>
      <c r="E45" s="105"/>
      <c r="F45" s="106"/>
      <c r="G45" s="106"/>
      <c r="H45" s="72">
        <f t="shared" si="3"/>
        <v>0</v>
      </c>
      <c r="I45" s="97"/>
      <c r="J45" s="72">
        <f t="shared" si="4"/>
        <v>0</v>
      </c>
      <c r="K45" s="93">
        <f t="shared" si="2"/>
        <v>0</v>
      </c>
      <c r="L45" s="163">
        <f>IF(D45&lt;&gt;"",IF(D$6=Listas!$A$3,K45,H45),0)</f>
        <v>0</v>
      </c>
      <c r="M45" s="102" t="str">
        <f>IF(C45&lt;&gt;"",IF(D45="",Listas!$B$73,IF(E45="",Listas!$B$74,IF(F45=0,Listas!$B$75,IF(G45=0,Listas!$B$76,IF(I45="",Listas!$B$77,""))))),"")</f>
        <v/>
      </c>
    </row>
    <row r="46" spans="1:14" ht="15.75" customHeight="1" thickBot="1" x14ac:dyDescent="0.3">
      <c r="A46" s="233" t="s">
        <v>417</v>
      </c>
      <c r="B46" s="140"/>
      <c r="C46" s="109"/>
      <c r="D46" s="104"/>
      <c r="E46" s="105"/>
      <c r="F46" s="106"/>
      <c r="G46" s="106"/>
      <c r="H46" s="73">
        <f t="shared" si="3"/>
        <v>0</v>
      </c>
      <c r="I46" s="96"/>
      <c r="J46" s="73">
        <f t="shared" si="4"/>
        <v>0</v>
      </c>
      <c r="K46" s="92">
        <f t="shared" si="2"/>
        <v>0</v>
      </c>
      <c r="L46" s="162">
        <f>IF(D46&lt;&gt;"",IF(D$6=Listas!$A$3,K46,H46),0)</f>
        <v>0</v>
      </c>
      <c r="M46" s="102" t="str">
        <f>IF(C46&lt;&gt;"",IF(D46="",Listas!$B$73,IF(E46="",Listas!$B$74,IF(F46=0,Listas!$B$75,IF(G46=0,Listas!$B$76,IF(I46="",Listas!$B$77,""))))),"")</f>
        <v/>
      </c>
    </row>
    <row r="47" spans="1:14" ht="15.75" customHeight="1" thickBot="1" x14ac:dyDescent="0.3">
      <c r="A47" s="233" t="s">
        <v>417</v>
      </c>
      <c r="B47" s="141"/>
      <c r="C47" s="109"/>
      <c r="D47" s="104"/>
      <c r="E47" s="105"/>
      <c r="F47" s="106"/>
      <c r="G47" s="106"/>
      <c r="H47" s="72">
        <f t="shared" si="3"/>
        <v>0</v>
      </c>
      <c r="I47" s="97"/>
      <c r="J47" s="72">
        <f t="shared" si="4"/>
        <v>0</v>
      </c>
      <c r="K47" s="93">
        <f t="shared" si="2"/>
        <v>0</v>
      </c>
      <c r="L47" s="163">
        <f>IF(D47&lt;&gt;"",IF(D$6=Listas!$A$3,K47,H47),0)</f>
        <v>0</v>
      </c>
      <c r="M47" s="102" t="str">
        <f>IF(C47&lt;&gt;"",IF(D47="",Listas!$B$73,IF(E47="",Listas!$B$74,IF(F47=0,Listas!$B$75,IF(G47=0,Listas!$B$76,IF(I47="",Listas!$B$77,""))))),"")</f>
        <v/>
      </c>
    </row>
    <row r="48" spans="1:14" s="28" customFormat="1" ht="15.75" thickBot="1" x14ac:dyDescent="0.3">
      <c r="A48" s="235" t="s">
        <v>415</v>
      </c>
      <c r="B48" s="152" t="s">
        <v>393</v>
      </c>
      <c r="C48" s="110"/>
      <c r="D48" s="107"/>
      <c r="E48" s="108"/>
      <c r="F48" s="108"/>
      <c r="G48" s="108"/>
      <c r="H48" s="85">
        <f>SUM(H49:H53)</f>
        <v>0</v>
      </c>
      <c r="I48" s="85"/>
      <c r="J48" s="85">
        <f>SUM(J49:J53)</f>
        <v>0</v>
      </c>
      <c r="K48" s="85">
        <f>SUM(K49:K53)</f>
        <v>0</v>
      </c>
      <c r="L48" s="161"/>
      <c r="M48" s="102"/>
      <c r="N48" s="99"/>
    </row>
    <row r="49" spans="1:14" ht="15.75" customHeight="1" thickBot="1" x14ac:dyDescent="0.3">
      <c r="A49" s="233" t="s">
        <v>415</v>
      </c>
      <c r="B49" s="140"/>
      <c r="C49" s="109"/>
      <c r="D49" s="104"/>
      <c r="E49" s="105"/>
      <c r="F49" s="106"/>
      <c r="G49" s="106"/>
      <c r="H49" s="73">
        <f t="shared" ref="H49:H53" si="5">G49*F49</f>
        <v>0</v>
      </c>
      <c r="I49" s="96"/>
      <c r="J49" s="73">
        <f t="shared" ref="J49:J53" si="6">H49*I49</f>
        <v>0</v>
      </c>
      <c r="K49" s="92">
        <f t="shared" si="2"/>
        <v>0</v>
      </c>
      <c r="L49" s="153"/>
      <c r="M49" s="102" t="str">
        <f>IF(C49&lt;&gt;"",IF(D49="",Listas!$B$73,IF(E49="",Listas!$B$74,IF(F49=0,Listas!$B$75,IF(G49=0,Listas!$B$76,IF(I49="",Listas!$B$77,""))))),"")</f>
        <v/>
      </c>
    </row>
    <row r="50" spans="1:14" ht="15.75" customHeight="1" thickBot="1" x14ac:dyDescent="0.3">
      <c r="A50" s="233" t="s">
        <v>415</v>
      </c>
      <c r="B50" s="141"/>
      <c r="C50" s="109"/>
      <c r="D50" s="104"/>
      <c r="E50" s="105"/>
      <c r="F50" s="106"/>
      <c r="G50" s="106"/>
      <c r="H50" s="72">
        <f t="shared" si="5"/>
        <v>0</v>
      </c>
      <c r="I50" s="96"/>
      <c r="J50" s="72">
        <f t="shared" si="6"/>
        <v>0</v>
      </c>
      <c r="K50" s="93">
        <f t="shared" si="2"/>
        <v>0</v>
      </c>
      <c r="L50" s="154"/>
      <c r="M50" s="102" t="str">
        <f>IF(C50&lt;&gt;"",IF(D50="",Listas!$B$73,IF(E50="",Listas!$B$74,IF(F50=0,Listas!$B$75,IF(G50=0,Listas!$B$76,IF(I50="",Listas!$B$77,""))))),"")</f>
        <v/>
      </c>
    </row>
    <row r="51" spans="1:14" ht="15.75" customHeight="1" thickBot="1" x14ac:dyDescent="0.3">
      <c r="A51" s="233" t="s">
        <v>415</v>
      </c>
      <c r="B51" s="140"/>
      <c r="C51" s="109"/>
      <c r="D51" s="104"/>
      <c r="E51" s="105"/>
      <c r="F51" s="106"/>
      <c r="G51" s="106"/>
      <c r="H51" s="73">
        <f t="shared" si="5"/>
        <v>0</v>
      </c>
      <c r="I51" s="96"/>
      <c r="J51" s="73">
        <f t="shared" si="6"/>
        <v>0</v>
      </c>
      <c r="K51" s="92">
        <f t="shared" si="2"/>
        <v>0</v>
      </c>
      <c r="L51" s="153"/>
      <c r="M51" s="102" t="str">
        <f>IF(C51&lt;&gt;"",IF(D51="",Listas!$B$73,IF(E51="",Listas!$B$74,IF(F51=0,Listas!$B$75,IF(G51=0,Listas!$B$76,IF(I51="",Listas!$B$77,""))))),"")</f>
        <v/>
      </c>
    </row>
    <row r="52" spans="1:14" ht="15.75" customHeight="1" thickBot="1" x14ac:dyDescent="0.3">
      <c r="A52" s="233" t="s">
        <v>415</v>
      </c>
      <c r="B52" s="141"/>
      <c r="C52" s="109"/>
      <c r="D52" s="104"/>
      <c r="E52" s="105"/>
      <c r="F52" s="106"/>
      <c r="G52" s="106"/>
      <c r="H52" s="72">
        <f t="shared" si="5"/>
        <v>0</v>
      </c>
      <c r="I52" s="96"/>
      <c r="J52" s="72">
        <f t="shared" si="6"/>
        <v>0</v>
      </c>
      <c r="K52" s="93">
        <f t="shared" si="2"/>
        <v>0</v>
      </c>
      <c r="L52" s="154"/>
      <c r="M52" s="102" t="str">
        <f>IF(C52&lt;&gt;"",IF(D52="",Listas!$B$73,IF(E52="",Listas!$B$74,IF(F52=0,Listas!$B$75,IF(G52=0,Listas!$B$76,IF(I52="",Listas!$B$77,""))))),"")</f>
        <v/>
      </c>
    </row>
    <row r="53" spans="1:14" ht="15.75" customHeight="1" thickBot="1" x14ac:dyDescent="0.3">
      <c r="A53" s="233" t="s">
        <v>415</v>
      </c>
      <c r="B53" s="155"/>
      <c r="C53" s="164"/>
      <c r="D53" s="165"/>
      <c r="E53" s="166"/>
      <c r="F53" s="167"/>
      <c r="G53" s="167"/>
      <c r="H53" s="158">
        <f t="shared" si="5"/>
        <v>0</v>
      </c>
      <c r="I53" s="168"/>
      <c r="J53" s="158">
        <f t="shared" si="6"/>
        <v>0</v>
      </c>
      <c r="K53" s="169">
        <f t="shared" si="2"/>
        <v>0</v>
      </c>
      <c r="L53" s="160"/>
      <c r="M53" s="102" t="str">
        <f>IF(C53&lt;&gt;"",IF(D53="",Listas!$B$73,IF(E53="",Listas!$B$74,IF(F53=0,Listas!$B$75,IF(G53=0,Listas!$B$76,IF(I53="",Listas!$B$77,""))))),"")</f>
        <v/>
      </c>
    </row>
    <row r="54" spans="1:14" x14ac:dyDescent="0.25">
      <c r="A54" s="41"/>
      <c r="B54" s="27"/>
      <c r="C54" s="27"/>
      <c r="D54" s="27"/>
      <c r="E54" s="29"/>
      <c r="F54" s="29"/>
      <c r="G54" s="29"/>
      <c r="H54" s="29"/>
      <c r="J54" s="29"/>
      <c r="K54" s="29"/>
      <c r="L54" s="29"/>
    </row>
    <row r="55" spans="1:14" x14ac:dyDescent="0.25">
      <c r="A55" s="41"/>
      <c r="B55" s="27"/>
      <c r="C55" s="27"/>
      <c r="D55" s="27"/>
      <c r="E55" s="29"/>
      <c r="F55" s="29"/>
      <c r="G55" s="29"/>
      <c r="H55" s="29"/>
      <c r="J55" s="29"/>
      <c r="K55" s="29"/>
      <c r="L55" s="29"/>
    </row>
    <row r="56" spans="1:14" x14ac:dyDescent="0.25">
      <c r="A56" s="41"/>
      <c r="B56" s="27"/>
      <c r="C56" s="27"/>
      <c r="D56" s="27"/>
      <c r="E56" s="29"/>
      <c r="F56" s="29"/>
      <c r="G56" s="29"/>
      <c r="H56" s="29"/>
      <c r="J56" s="29"/>
      <c r="K56" s="29"/>
      <c r="L56" s="29"/>
    </row>
    <row r="57" spans="1:14" x14ac:dyDescent="0.25">
      <c r="A57" s="41"/>
      <c r="B57" s="27"/>
      <c r="C57" s="27"/>
      <c r="D57" s="27"/>
      <c r="E57" s="29"/>
      <c r="F57" s="29"/>
      <c r="G57" s="29"/>
      <c r="H57" s="29"/>
      <c r="J57" s="29"/>
      <c r="K57" s="29"/>
      <c r="L57" s="29"/>
    </row>
    <row r="58" spans="1:14" x14ac:dyDescent="0.25">
      <c r="A58" s="41"/>
      <c r="B58" s="27"/>
      <c r="C58" s="27"/>
      <c r="D58" s="27"/>
      <c r="E58" s="29"/>
      <c r="F58" s="29"/>
      <c r="G58" s="29"/>
      <c r="H58" s="29"/>
      <c r="J58" s="29"/>
      <c r="K58" s="29"/>
      <c r="L58" s="29"/>
    </row>
    <row r="59" spans="1:14" x14ac:dyDescent="0.25">
      <c r="A59" s="41"/>
      <c r="B59" s="27"/>
      <c r="C59" s="27"/>
      <c r="D59" s="27"/>
      <c r="E59" s="29"/>
      <c r="F59" s="29"/>
      <c r="G59" s="29"/>
      <c r="H59" s="29"/>
      <c r="J59" s="29"/>
      <c r="K59" s="29"/>
      <c r="L59" s="29"/>
    </row>
    <row r="60" spans="1:14" x14ac:dyDescent="0.25">
      <c r="A60" s="41"/>
      <c r="B60" s="27"/>
      <c r="C60" s="27"/>
      <c r="D60" s="27"/>
      <c r="E60" s="29"/>
      <c r="F60" s="29"/>
      <c r="G60" s="29"/>
      <c r="H60" s="29"/>
      <c r="J60" s="29"/>
      <c r="K60" s="29"/>
      <c r="L60" s="29"/>
    </row>
    <row r="61" spans="1:14" x14ac:dyDescent="0.25">
      <c r="A61" s="41"/>
      <c r="B61" s="27"/>
      <c r="C61" s="27"/>
      <c r="D61" s="27"/>
      <c r="E61" s="29"/>
      <c r="F61" s="29"/>
      <c r="G61" s="29"/>
      <c r="H61" s="29"/>
      <c r="J61" s="29"/>
      <c r="K61" s="29"/>
      <c r="L61" s="29"/>
    </row>
    <row r="62" spans="1:14" x14ac:dyDescent="0.25">
      <c r="A62" s="41"/>
      <c r="B62" s="27"/>
      <c r="C62" s="27"/>
      <c r="D62" s="27"/>
      <c r="E62" s="29"/>
      <c r="F62" s="29"/>
      <c r="G62" s="29"/>
    </row>
    <row r="63" spans="1:14" s="30" customFormat="1" x14ac:dyDescent="0.25">
      <c r="A63" s="41"/>
      <c r="B63" s="27"/>
      <c r="C63" s="27"/>
      <c r="D63" s="27"/>
      <c r="E63" s="29"/>
      <c r="F63" s="29"/>
      <c r="G63" s="29"/>
      <c r="H63" s="27"/>
      <c r="I63" s="90"/>
      <c r="J63" s="27"/>
      <c r="K63" s="27"/>
      <c r="L63" s="27"/>
      <c r="M63" s="1"/>
      <c r="N63" s="100"/>
    </row>
    <row r="64" spans="1:14" s="30" customFormat="1" x14ac:dyDescent="0.25">
      <c r="A64" s="41"/>
      <c r="B64" s="27"/>
      <c r="C64" s="27"/>
      <c r="D64" s="27"/>
      <c r="E64" s="29"/>
      <c r="F64" s="29"/>
      <c r="G64" s="29"/>
      <c r="H64" s="27"/>
      <c r="I64" s="90"/>
      <c r="J64" s="27"/>
      <c r="K64" s="27"/>
      <c r="L64" s="27"/>
      <c r="M64" s="1"/>
      <c r="N64" s="100"/>
    </row>
    <row r="65" spans="1:14" s="30" customFormat="1" x14ac:dyDescent="0.25">
      <c r="A65" s="41"/>
      <c r="B65" s="27"/>
      <c r="C65" s="27"/>
      <c r="D65" s="27"/>
      <c r="E65" s="29"/>
      <c r="F65" s="29"/>
      <c r="G65" s="29"/>
      <c r="H65" s="27"/>
      <c r="I65" s="90"/>
      <c r="J65" s="27"/>
      <c r="K65" s="27"/>
      <c r="L65" s="27"/>
      <c r="M65" s="1"/>
      <c r="N65" s="100"/>
    </row>
    <row r="66" spans="1:14" s="30" customFormat="1" x14ac:dyDescent="0.25">
      <c r="A66" s="41"/>
      <c r="B66" s="27"/>
      <c r="C66" s="27"/>
      <c r="D66" s="27"/>
      <c r="E66" s="29"/>
      <c r="F66" s="29"/>
      <c r="G66" s="29"/>
      <c r="H66" s="27"/>
      <c r="I66" s="90"/>
      <c r="J66" s="27"/>
      <c r="K66" s="27"/>
      <c r="L66" s="27"/>
      <c r="M66" s="1"/>
      <c r="N66" s="100"/>
    </row>
    <row r="67" spans="1:14" s="30" customFormat="1" x14ac:dyDescent="0.25">
      <c r="A67" s="41"/>
      <c r="B67" s="27"/>
      <c r="C67" s="27"/>
      <c r="D67" s="27"/>
      <c r="E67" s="29"/>
      <c r="F67" s="29"/>
      <c r="G67" s="29"/>
      <c r="H67" s="27"/>
      <c r="I67" s="90"/>
      <c r="J67" s="27"/>
      <c r="K67" s="27"/>
      <c r="L67" s="27"/>
      <c r="M67" s="1"/>
      <c r="N67" s="100"/>
    </row>
    <row r="68" spans="1:14" s="30" customFormat="1" x14ac:dyDescent="0.25">
      <c r="A68" s="41"/>
      <c r="B68" s="27"/>
      <c r="C68" s="27"/>
      <c r="D68" s="27"/>
      <c r="E68" s="29"/>
      <c r="F68" s="29"/>
      <c r="G68" s="29"/>
      <c r="H68" s="27"/>
      <c r="I68" s="90"/>
      <c r="J68" s="27"/>
      <c r="K68" s="27"/>
      <c r="L68" s="27"/>
      <c r="M68" s="1"/>
      <c r="N68" s="100"/>
    </row>
    <row r="69" spans="1:14" s="30" customFormat="1" x14ac:dyDescent="0.25">
      <c r="A69" s="41"/>
      <c r="B69" s="27"/>
      <c r="C69" s="27"/>
      <c r="D69" s="27"/>
      <c r="E69" s="29"/>
      <c r="F69" s="29"/>
      <c r="G69" s="29"/>
      <c r="H69" s="27"/>
      <c r="I69" s="90"/>
      <c r="J69" s="27"/>
      <c r="K69" s="27"/>
      <c r="L69" s="27"/>
      <c r="M69" s="1"/>
      <c r="N69" s="100"/>
    </row>
    <row r="70" spans="1:14" s="30" customFormat="1" x14ac:dyDescent="0.25">
      <c r="A70" s="41"/>
      <c r="B70" s="27"/>
      <c r="C70" s="27"/>
      <c r="D70" s="27"/>
      <c r="E70" s="29"/>
      <c r="F70" s="29"/>
      <c r="G70" s="29"/>
      <c r="H70" s="27"/>
      <c r="I70" s="90"/>
      <c r="J70" s="27"/>
      <c r="K70" s="27"/>
      <c r="L70" s="27"/>
      <c r="M70" s="1"/>
      <c r="N70" s="100"/>
    </row>
    <row r="71" spans="1:14" s="30" customFormat="1" x14ac:dyDescent="0.25">
      <c r="A71" s="41"/>
      <c r="B71" s="27"/>
      <c r="C71" s="27"/>
      <c r="D71" s="27"/>
      <c r="E71" s="29"/>
      <c r="F71" s="29"/>
      <c r="G71" s="29"/>
      <c r="H71" s="27"/>
      <c r="I71" s="90"/>
      <c r="J71" s="27"/>
      <c r="K71" s="27"/>
      <c r="L71" s="27"/>
      <c r="M71" s="1"/>
      <c r="N71" s="100"/>
    </row>
    <row r="72" spans="1:14" s="30" customFormat="1" x14ac:dyDescent="0.25">
      <c r="A72" s="41"/>
      <c r="B72" s="27"/>
      <c r="C72" s="27"/>
      <c r="D72" s="27"/>
      <c r="E72" s="29"/>
      <c r="F72" s="29"/>
      <c r="G72" s="29"/>
      <c r="H72" s="27"/>
      <c r="I72" s="90"/>
      <c r="J72" s="27"/>
      <c r="K72" s="27"/>
      <c r="L72" s="27"/>
      <c r="M72" s="1"/>
      <c r="N72" s="100"/>
    </row>
    <row r="73" spans="1:14" s="30" customFormat="1" x14ac:dyDescent="0.25">
      <c r="A73" s="41"/>
      <c r="B73" s="27"/>
      <c r="C73" s="27"/>
      <c r="D73" s="27"/>
      <c r="E73" s="29"/>
      <c r="F73" s="29"/>
      <c r="G73" s="29"/>
      <c r="H73" s="27"/>
      <c r="I73" s="90"/>
      <c r="J73" s="27"/>
      <c r="K73" s="27"/>
      <c r="L73" s="27"/>
      <c r="M73" s="1"/>
      <c r="N73" s="100"/>
    </row>
    <row r="74" spans="1:14" s="30" customFormat="1" x14ac:dyDescent="0.25">
      <c r="A74" s="41"/>
      <c r="B74" s="27"/>
      <c r="C74" s="27"/>
      <c r="D74" s="27"/>
      <c r="E74" s="29"/>
      <c r="F74" s="29"/>
      <c r="G74" s="29"/>
      <c r="H74" s="27"/>
      <c r="I74" s="90"/>
      <c r="J74" s="27"/>
      <c r="K74" s="27"/>
      <c r="L74" s="27"/>
      <c r="M74" s="1"/>
      <c r="N74" s="100"/>
    </row>
    <row r="75" spans="1:14" s="30" customFormat="1" x14ac:dyDescent="0.25">
      <c r="A75" s="41"/>
      <c r="B75" s="27"/>
      <c r="C75" s="27"/>
      <c r="D75" s="27"/>
      <c r="E75" s="29"/>
      <c r="F75" s="29"/>
      <c r="G75" s="29"/>
      <c r="H75" s="27"/>
      <c r="I75" s="90"/>
      <c r="J75" s="27"/>
      <c r="K75" s="27"/>
      <c r="L75" s="27"/>
      <c r="M75" s="1"/>
      <c r="N75" s="100"/>
    </row>
    <row r="76" spans="1:14" s="30" customFormat="1" x14ac:dyDescent="0.25">
      <c r="A76" s="41"/>
      <c r="B76" s="27"/>
      <c r="C76" s="27"/>
      <c r="D76" s="27"/>
      <c r="E76" s="29"/>
      <c r="F76" s="29"/>
      <c r="G76" s="29"/>
      <c r="H76" s="27"/>
      <c r="I76" s="90"/>
      <c r="J76" s="27"/>
      <c r="K76" s="27"/>
      <c r="L76" s="27"/>
      <c r="M76" s="1"/>
      <c r="N76" s="100"/>
    </row>
    <row r="77" spans="1:14" s="30" customFormat="1" x14ac:dyDescent="0.25">
      <c r="A77" s="41"/>
      <c r="B77" s="27"/>
      <c r="C77" s="27"/>
      <c r="D77" s="27"/>
      <c r="E77" s="29"/>
      <c r="F77" s="29"/>
      <c r="G77" s="29"/>
      <c r="H77" s="27"/>
      <c r="I77" s="90"/>
      <c r="J77" s="27"/>
      <c r="K77" s="27"/>
      <c r="L77" s="27"/>
      <c r="M77" s="1"/>
      <c r="N77" s="100"/>
    </row>
    <row r="78" spans="1:14" s="30" customFormat="1" x14ac:dyDescent="0.25">
      <c r="A78" s="41"/>
      <c r="B78" s="27"/>
      <c r="C78" s="27"/>
      <c r="D78" s="27"/>
      <c r="E78" s="29"/>
      <c r="F78" s="29"/>
      <c r="G78" s="29"/>
      <c r="H78" s="27"/>
      <c r="I78" s="90"/>
      <c r="J78" s="27"/>
      <c r="K78" s="27"/>
      <c r="L78" s="27"/>
      <c r="M78" s="1"/>
      <c r="N78" s="100"/>
    </row>
    <row r="79" spans="1:14" s="30" customFormat="1" x14ac:dyDescent="0.25">
      <c r="A79" s="41"/>
      <c r="B79" s="27"/>
      <c r="C79" s="27"/>
      <c r="D79" s="27"/>
      <c r="E79" s="29"/>
      <c r="F79" s="29"/>
      <c r="G79" s="29"/>
      <c r="H79" s="27"/>
      <c r="I79" s="90"/>
      <c r="J79" s="27"/>
      <c r="K79" s="27"/>
      <c r="L79" s="27"/>
      <c r="M79" s="1"/>
      <c r="N79" s="100"/>
    </row>
    <row r="80" spans="1:14" s="30" customFormat="1" x14ac:dyDescent="0.25">
      <c r="A80" s="41"/>
      <c r="B80" s="27"/>
      <c r="C80" s="27"/>
      <c r="D80" s="27"/>
      <c r="E80" s="29"/>
      <c r="F80" s="29"/>
      <c r="G80" s="29"/>
      <c r="H80" s="27"/>
      <c r="I80" s="90"/>
      <c r="J80" s="27"/>
      <c r="K80" s="27"/>
      <c r="L80" s="27"/>
      <c r="M80" s="1"/>
      <c r="N80" s="100"/>
    </row>
    <row r="81" spans="1:14" s="30" customFormat="1" x14ac:dyDescent="0.25">
      <c r="A81" s="41"/>
      <c r="B81" s="27"/>
      <c r="C81" s="27"/>
      <c r="D81" s="27"/>
      <c r="E81" s="29"/>
      <c r="F81" s="29"/>
      <c r="G81" s="29"/>
      <c r="H81" s="27"/>
      <c r="I81" s="90"/>
      <c r="J81" s="27"/>
      <c r="K81" s="27"/>
      <c r="L81" s="27"/>
      <c r="M81" s="1"/>
      <c r="N81" s="100"/>
    </row>
    <row r="82" spans="1:14" s="30" customFormat="1" x14ac:dyDescent="0.25">
      <c r="A82" s="41"/>
      <c r="B82" s="27"/>
      <c r="C82" s="27"/>
      <c r="D82" s="27"/>
      <c r="E82" s="29"/>
      <c r="F82" s="29"/>
      <c r="G82" s="29"/>
      <c r="H82" s="27"/>
      <c r="I82" s="90"/>
      <c r="J82" s="27"/>
      <c r="K82" s="27"/>
      <c r="L82" s="27"/>
      <c r="M82" s="1"/>
      <c r="N82" s="100"/>
    </row>
    <row r="83" spans="1:14" s="30" customFormat="1" x14ac:dyDescent="0.25">
      <c r="A83" s="41"/>
      <c r="B83" s="27"/>
      <c r="C83" s="27"/>
      <c r="D83" s="27"/>
      <c r="E83" s="29"/>
      <c r="F83" s="29"/>
      <c r="G83" s="29"/>
      <c r="H83" s="27"/>
      <c r="I83" s="90"/>
      <c r="J83" s="27"/>
      <c r="K83" s="27"/>
      <c r="L83" s="27"/>
      <c r="M83" s="1"/>
      <c r="N83" s="100"/>
    </row>
    <row r="84" spans="1:14" s="30" customFormat="1" x14ac:dyDescent="0.25">
      <c r="A84" s="41"/>
      <c r="B84" s="27"/>
      <c r="C84" s="27"/>
      <c r="D84" s="27"/>
      <c r="E84" s="29"/>
      <c r="F84" s="29"/>
      <c r="G84" s="29"/>
      <c r="H84" s="27"/>
      <c r="I84" s="90"/>
      <c r="J84" s="27"/>
      <c r="K84" s="27"/>
      <c r="L84" s="27"/>
      <c r="M84" s="1"/>
      <c r="N84" s="100"/>
    </row>
    <row r="85" spans="1:14" s="30" customFormat="1" x14ac:dyDescent="0.25">
      <c r="A85" s="41"/>
      <c r="B85" s="27"/>
      <c r="C85" s="27"/>
      <c r="D85" s="27"/>
      <c r="E85" s="29"/>
      <c r="F85" s="29"/>
      <c r="G85" s="29"/>
      <c r="H85" s="27"/>
      <c r="I85" s="90"/>
      <c r="J85" s="27"/>
      <c r="K85" s="27"/>
      <c r="L85" s="27"/>
      <c r="M85" s="1"/>
      <c r="N85" s="100"/>
    </row>
    <row r="86" spans="1:14" s="30" customFormat="1" x14ac:dyDescent="0.25">
      <c r="A86" s="41"/>
      <c r="B86" s="27"/>
      <c r="C86" s="27"/>
      <c r="D86" s="27"/>
      <c r="E86" s="29"/>
      <c r="F86" s="29"/>
      <c r="G86" s="29"/>
      <c r="H86" s="27"/>
      <c r="I86" s="90"/>
      <c r="J86" s="27"/>
      <c r="K86" s="27"/>
      <c r="L86" s="27"/>
      <c r="M86" s="1"/>
      <c r="N86" s="100"/>
    </row>
    <row r="87" spans="1:14" s="30" customFormat="1" x14ac:dyDescent="0.25">
      <c r="A87" s="41"/>
      <c r="B87" s="27"/>
      <c r="C87" s="27"/>
      <c r="D87" s="27"/>
      <c r="E87" s="29"/>
      <c r="F87" s="29"/>
      <c r="G87" s="29"/>
      <c r="H87" s="27"/>
      <c r="I87" s="90"/>
      <c r="J87" s="27"/>
      <c r="K87" s="27"/>
      <c r="L87" s="27"/>
      <c r="M87" s="1"/>
      <c r="N87" s="100"/>
    </row>
    <row r="88" spans="1:14" s="30" customFormat="1" x14ac:dyDescent="0.25">
      <c r="A88" s="41"/>
      <c r="B88" s="27"/>
      <c r="C88" s="27"/>
      <c r="D88" s="27"/>
      <c r="E88" s="29"/>
      <c r="F88" s="29"/>
      <c r="G88" s="29"/>
      <c r="H88" s="27"/>
      <c r="I88" s="90"/>
      <c r="J88" s="27"/>
      <c r="K88" s="27"/>
      <c r="L88" s="27"/>
      <c r="M88" s="1"/>
      <c r="N88" s="100"/>
    </row>
    <row r="89" spans="1:14" s="30" customFormat="1" x14ac:dyDescent="0.25">
      <c r="A89" s="41"/>
      <c r="B89" s="27"/>
      <c r="C89" s="27"/>
      <c r="D89" s="27"/>
      <c r="E89" s="29"/>
      <c r="F89" s="29"/>
      <c r="G89" s="29"/>
      <c r="H89" s="27"/>
      <c r="I89" s="90"/>
      <c r="J89" s="27"/>
      <c r="K89" s="27"/>
      <c r="L89" s="27"/>
      <c r="M89" s="1"/>
      <c r="N89" s="100"/>
    </row>
    <row r="90" spans="1:14" s="30" customFormat="1" x14ac:dyDescent="0.25">
      <c r="A90" s="41"/>
      <c r="B90" s="27"/>
      <c r="C90" s="27"/>
      <c r="D90" s="27"/>
      <c r="E90" s="29"/>
      <c r="F90" s="29"/>
      <c r="G90" s="29"/>
      <c r="H90" s="27"/>
      <c r="I90" s="90"/>
      <c r="J90" s="27"/>
      <c r="K90" s="27"/>
      <c r="L90" s="27"/>
      <c r="M90" s="1"/>
      <c r="N90" s="100"/>
    </row>
    <row r="91" spans="1:14" s="30" customFormat="1" x14ac:dyDescent="0.25">
      <c r="A91" s="41"/>
      <c r="B91" s="27"/>
      <c r="C91" s="27"/>
      <c r="D91" s="27"/>
      <c r="E91" s="29"/>
      <c r="F91" s="29"/>
      <c r="G91" s="29"/>
      <c r="H91" s="27"/>
      <c r="I91" s="90"/>
      <c r="J91" s="27"/>
      <c r="K91" s="27"/>
      <c r="L91" s="27"/>
      <c r="M91" s="1"/>
      <c r="N91" s="100"/>
    </row>
    <row r="92" spans="1:14" s="30" customFormat="1" x14ac:dyDescent="0.25">
      <c r="A92" s="41"/>
      <c r="B92" s="27"/>
      <c r="C92" s="27"/>
      <c r="D92" s="27"/>
      <c r="E92" s="29"/>
      <c r="F92" s="29"/>
      <c r="G92" s="29"/>
      <c r="H92" s="27"/>
      <c r="I92" s="90"/>
      <c r="J92" s="27"/>
      <c r="K92" s="27"/>
      <c r="L92" s="27"/>
      <c r="M92" s="1"/>
      <c r="N92" s="100"/>
    </row>
    <row r="93" spans="1:14" s="30" customFormat="1" x14ac:dyDescent="0.25">
      <c r="A93" s="41"/>
      <c r="B93" s="27"/>
      <c r="C93" s="27"/>
      <c r="D93" s="27"/>
      <c r="E93" s="29"/>
      <c r="F93" s="29"/>
      <c r="G93" s="29"/>
      <c r="H93" s="27"/>
      <c r="I93" s="90"/>
      <c r="J93" s="27"/>
      <c r="K93" s="27"/>
      <c r="L93" s="27"/>
      <c r="M93" s="1"/>
      <c r="N93" s="100"/>
    </row>
    <row r="94" spans="1:14" s="30" customFormat="1" x14ac:dyDescent="0.25">
      <c r="A94" s="41"/>
      <c r="B94" s="27"/>
      <c r="C94" s="27"/>
      <c r="D94" s="27"/>
      <c r="E94" s="29"/>
      <c r="F94" s="29"/>
      <c r="G94" s="29"/>
      <c r="H94" s="27"/>
      <c r="I94" s="90"/>
      <c r="J94" s="27"/>
      <c r="K94" s="27"/>
      <c r="L94" s="27"/>
      <c r="M94" s="1"/>
      <c r="N94" s="100"/>
    </row>
    <row r="95" spans="1:14" s="30" customFormat="1" x14ac:dyDescent="0.25">
      <c r="A95" s="41"/>
      <c r="B95" s="27"/>
      <c r="C95" s="27"/>
      <c r="D95" s="27"/>
      <c r="E95" s="29"/>
      <c r="F95" s="29"/>
      <c r="G95" s="29"/>
      <c r="H95" s="27"/>
      <c r="I95" s="90"/>
      <c r="J95" s="27"/>
      <c r="K95" s="27"/>
      <c r="L95" s="27"/>
      <c r="M95" s="1"/>
      <c r="N95" s="100"/>
    </row>
    <row r="96" spans="1:14" s="30" customFormat="1" x14ac:dyDescent="0.25">
      <c r="A96" s="41"/>
      <c r="B96" s="27"/>
      <c r="C96" s="27"/>
      <c r="D96" s="27"/>
      <c r="E96" s="29"/>
      <c r="F96" s="29"/>
      <c r="G96" s="29"/>
      <c r="H96" s="27"/>
      <c r="I96" s="90"/>
      <c r="J96" s="27"/>
      <c r="K96" s="27"/>
      <c r="L96" s="27"/>
      <c r="M96" s="1"/>
      <c r="N96" s="100"/>
    </row>
    <row r="97" spans="1:14" s="30" customFormat="1" x14ac:dyDescent="0.25">
      <c r="A97" s="41"/>
      <c r="B97" s="27"/>
      <c r="C97" s="27"/>
      <c r="D97" s="27"/>
      <c r="E97" s="29"/>
      <c r="F97" s="29"/>
      <c r="G97" s="29"/>
      <c r="H97" s="27"/>
      <c r="I97" s="90"/>
      <c r="J97" s="27"/>
      <c r="K97" s="27"/>
      <c r="L97" s="27"/>
      <c r="M97" s="1"/>
      <c r="N97" s="100"/>
    </row>
    <row r="98" spans="1:14" s="30" customFormat="1" x14ac:dyDescent="0.25">
      <c r="A98" s="41"/>
      <c r="B98" s="27"/>
      <c r="C98" s="27"/>
      <c r="D98" s="27"/>
      <c r="E98" s="29"/>
      <c r="F98" s="29"/>
      <c r="G98" s="29"/>
      <c r="H98" s="27"/>
      <c r="I98" s="90"/>
      <c r="J98" s="27"/>
      <c r="K98" s="27"/>
      <c r="L98" s="27"/>
      <c r="M98" s="1"/>
      <c r="N98" s="100"/>
    </row>
    <row r="99" spans="1:14" s="30" customFormat="1" x14ac:dyDescent="0.25">
      <c r="A99" s="41"/>
      <c r="B99" s="27"/>
      <c r="C99" s="27"/>
      <c r="D99" s="27"/>
      <c r="E99" s="29"/>
      <c r="F99" s="29"/>
      <c r="G99" s="29"/>
      <c r="H99" s="27"/>
      <c r="I99" s="90"/>
      <c r="J99" s="27"/>
      <c r="K99" s="27"/>
      <c r="L99" s="27"/>
      <c r="M99" s="1"/>
      <c r="N99" s="100"/>
    </row>
    <row r="100" spans="1:14" s="30" customFormat="1" x14ac:dyDescent="0.25">
      <c r="A100" s="41"/>
      <c r="B100" s="27"/>
      <c r="C100" s="27"/>
      <c r="D100" s="27"/>
      <c r="E100" s="29"/>
      <c r="F100" s="29"/>
      <c r="G100" s="29"/>
      <c r="H100" s="27"/>
      <c r="I100" s="90"/>
      <c r="J100" s="27"/>
      <c r="K100" s="27"/>
      <c r="L100" s="27"/>
      <c r="M100" s="1"/>
      <c r="N100" s="100"/>
    </row>
    <row r="101" spans="1:14" s="30" customFormat="1" x14ac:dyDescent="0.25">
      <c r="A101" s="41"/>
      <c r="B101" s="27"/>
      <c r="C101" s="27"/>
      <c r="D101" s="27"/>
      <c r="E101" s="29"/>
      <c r="F101" s="29"/>
      <c r="G101" s="29"/>
      <c r="H101" s="27"/>
      <c r="I101" s="90"/>
      <c r="J101" s="27"/>
      <c r="K101" s="27"/>
      <c r="L101" s="27"/>
      <c r="M101" s="1"/>
      <c r="N101" s="100"/>
    </row>
    <row r="102" spans="1:14" s="30" customFormat="1" x14ac:dyDescent="0.25">
      <c r="A102" s="41"/>
      <c r="B102" s="27"/>
      <c r="C102" s="27"/>
      <c r="D102" s="27"/>
      <c r="E102" s="29"/>
      <c r="F102" s="29"/>
      <c r="G102" s="29"/>
      <c r="H102" s="27"/>
      <c r="I102" s="90"/>
      <c r="J102" s="27"/>
      <c r="K102" s="27"/>
      <c r="L102" s="27"/>
      <c r="M102" s="1"/>
      <c r="N102" s="100"/>
    </row>
    <row r="103" spans="1:14" s="30" customFormat="1" x14ac:dyDescent="0.25">
      <c r="A103" s="41"/>
      <c r="B103" s="27"/>
      <c r="C103" s="27"/>
      <c r="D103" s="27"/>
      <c r="E103" s="29"/>
      <c r="F103" s="29"/>
      <c r="G103" s="29"/>
      <c r="H103" s="27"/>
      <c r="I103" s="90"/>
      <c r="J103" s="27"/>
      <c r="K103" s="27"/>
      <c r="L103" s="27"/>
      <c r="M103" s="1"/>
      <c r="N103" s="100"/>
    </row>
    <row r="104" spans="1:14" s="30" customFormat="1" x14ac:dyDescent="0.25">
      <c r="A104" s="41"/>
      <c r="B104" s="27"/>
      <c r="C104" s="27"/>
      <c r="D104" s="27"/>
      <c r="E104" s="29"/>
      <c r="F104" s="29"/>
      <c r="G104" s="29"/>
      <c r="H104" s="27"/>
      <c r="I104" s="90"/>
      <c r="J104" s="27"/>
      <c r="K104" s="27"/>
      <c r="L104" s="27"/>
      <c r="M104" s="1"/>
      <c r="N104" s="100"/>
    </row>
    <row r="105" spans="1:14" s="30" customFormat="1" x14ac:dyDescent="0.25">
      <c r="A105" s="41"/>
      <c r="B105" s="27"/>
      <c r="C105" s="27"/>
      <c r="D105" s="27"/>
      <c r="E105" s="29"/>
      <c r="F105" s="29"/>
      <c r="G105" s="29"/>
      <c r="H105" s="27"/>
      <c r="I105" s="90"/>
      <c r="J105" s="27"/>
      <c r="K105" s="27"/>
      <c r="L105" s="27"/>
      <c r="M105" s="1"/>
      <c r="N105" s="100"/>
    </row>
    <row r="106" spans="1:14" s="30" customFormat="1" x14ac:dyDescent="0.25">
      <c r="A106" s="41"/>
      <c r="B106" s="27"/>
      <c r="C106" s="27"/>
      <c r="D106" s="27"/>
      <c r="E106" s="29"/>
      <c r="F106" s="29"/>
      <c r="G106" s="29"/>
      <c r="H106" s="27"/>
      <c r="I106" s="90"/>
      <c r="J106" s="27"/>
      <c r="K106" s="27"/>
      <c r="L106" s="27"/>
      <c r="M106" s="1"/>
      <c r="N106" s="100"/>
    </row>
    <row r="107" spans="1:14" s="30" customFormat="1" x14ac:dyDescent="0.25">
      <c r="A107" s="41"/>
      <c r="B107" s="27"/>
      <c r="C107" s="27"/>
      <c r="D107" s="27"/>
      <c r="E107" s="29"/>
      <c r="F107" s="29"/>
      <c r="G107" s="29"/>
      <c r="H107" s="27"/>
      <c r="I107" s="90"/>
      <c r="J107" s="27"/>
      <c r="K107" s="27"/>
      <c r="L107" s="27"/>
      <c r="M107" s="1"/>
      <c r="N107" s="100"/>
    </row>
    <row r="108" spans="1:14" s="30" customFormat="1" x14ac:dyDescent="0.25">
      <c r="A108" s="41"/>
      <c r="B108" s="27"/>
      <c r="C108" s="27"/>
      <c r="D108" s="27"/>
      <c r="E108" s="29"/>
      <c r="F108" s="29"/>
      <c r="G108" s="29"/>
      <c r="H108" s="27"/>
      <c r="I108" s="90"/>
      <c r="J108" s="27"/>
      <c r="K108" s="27"/>
      <c r="L108" s="27"/>
      <c r="M108" s="1"/>
      <c r="N108" s="100"/>
    </row>
  </sheetData>
  <sheetProtection algorithmName="SHA-512" hashValue="X1PQ0k4tYfzNc4GImqNlPPBq+ecGgYO+IKBM0YkSuZqjJzg2efg/uZgxC6GK4qeI0mXPrFEvm+7bZavJLvn9yQ==" saltValue="P8HX0SYXireKDKHwDVuK9g==" spinCount="100000" sheet="1" autoFilter="0"/>
  <autoFilter ref="A7:C7" xr:uid="{00000000-0009-0000-0000-000001000000}"/>
  <mergeCells count="5">
    <mergeCell ref="C2:L2"/>
    <mergeCell ref="C3:L3"/>
    <mergeCell ref="C4:D4"/>
    <mergeCell ref="B1:H1"/>
    <mergeCell ref="J1:L1"/>
  </mergeCells>
  <dataValidations count="5">
    <dataValidation allowBlank="1" showInputMessage="1" showErrorMessage="1" prompt="Introduzca la descripción del elemento que considere subvencionable " sqref="C11:C40" xr:uid="{00000000-0002-0000-0100-000000000000}"/>
    <dataValidation type="decimal" allowBlank="1" showInputMessage="1" showErrorMessage="1" prompt="Introduzca el % de IVA aplicable al elemento descrito._x000a_" sqref="I49:I53 I42:I47 I11:I40" xr:uid="{00000000-0002-0000-0100-000001000000}">
      <formula1>0</formula1>
      <formula2>1</formula2>
    </dataValidation>
    <dataValidation allowBlank="1" showInputMessage="1" showErrorMessage="1" prompt="Introduzca la descripción del elemento que considere gasto propio _x000a_subvencionable " sqref="C42:C47" xr:uid="{00000000-0002-0000-0100-000002000000}"/>
    <dataValidation allowBlank="1" showInputMessage="1" showErrorMessage="1" prompt="Introduzca la descripción del elemento que no se pueda considerar subvencionable " sqref="C49:C53" xr:uid="{00000000-0002-0000-0100-000003000000}"/>
    <dataValidation type="decimal" allowBlank="1" showInputMessage="1" showErrorMessage="1" errorTitle="Valor incorrecto" error="Debe introducir una valor positivo." prompt="Introduzca un valor entre 0 y 999,999" sqref="G49:G53 G42:G47 G11:G40" xr:uid="{00000000-0002-0000-0100-000004000000}">
      <formula1>0</formula1>
      <formula2>999999</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valor de la lista" error="Introduzca una partida de la inversión" prompt="Seleccione un valor de la lista" xr:uid="{00000000-0002-0000-0100-000005000000}">
          <x14:formula1>
            <xm:f>Inversion!$C$10:$C$42</xm:f>
          </x14:formula1>
          <xm:sqref>D11:D40 D42:D47 D49:D53</xm:sqref>
        </x14:dataValidation>
        <x14:dataValidation type="list" allowBlank="1" showInputMessage="1" showErrorMessage="1" errorTitle="Valor no valido" error="Introduzca una opción para moderar coste." prompt="Seleccione un valor de la lista" xr:uid="{00000000-0002-0000-0100-000006000000}">
          <x14:formula1>
            <xm:f>Listas!$A$73:$A$79</xm:f>
          </x14:formula1>
          <xm:sqref>E11:E40 E42:E47 E49:E53</xm:sqref>
        </x14:dataValidation>
        <x14:dataValidation type="decimal" allowBlank="1" showInputMessage="1" showErrorMessage="1" errorTitle="Valor Unidades Incorrecto" error="El valor debe ser positivo entre 0 y 1.000.000_x000a_" prompt="Introduzca un cantidad entre 0 y 1.000.000" xr:uid="{00000000-0002-0000-0100-000007000000}">
          <x14:formula1>
            <xm:f>0</xm:f>
          </x14:formula1>
          <x14:formula2>
            <xm:f>Listas!A65</xm:f>
          </x14:formula2>
          <xm:sqref>F11:F40 F49:F53 F42:F47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C00"/>
    <pageSetUpPr fitToPage="1"/>
  </sheetPr>
  <dimension ref="A1:K97"/>
  <sheetViews>
    <sheetView topLeftCell="B1" zoomScaleNormal="100" zoomScaleSheetLayoutView="110" workbookViewId="0">
      <selection activeCell="I11" sqref="I11"/>
    </sheetView>
  </sheetViews>
  <sheetFormatPr baseColWidth="10" defaultRowHeight="15" x14ac:dyDescent="0.25"/>
  <cols>
    <col min="1" max="1" width="6.85546875" style="42" hidden="1" customWidth="1"/>
    <col min="2" max="2" width="7.5703125" style="31" customWidth="1"/>
    <col min="3" max="3" width="24.5703125" style="32" customWidth="1"/>
    <col min="4" max="4" width="31.42578125" style="33" customWidth="1"/>
    <col min="5" max="5" width="15" style="34" customWidth="1"/>
    <col min="6" max="6" width="8.140625" style="30" customWidth="1"/>
    <col min="7" max="7" width="15" style="27" customWidth="1"/>
    <col min="8" max="8" width="8.5703125" style="30" customWidth="1"/>
    <col min="9" max="9" width="15.28515625" style="27" customWidth="1"/>
    <col min="10" max="10" width="10.140625" style="27" customWidth="1"/>
    <col min="11" max="11" width="15.28515625" style="30" customWidth="1"/>
    <col min="12" max="16384" width="11.42578125" style="27"/>
  </cols>
  <sheetData>
    <row r="1" spans="1:11" ht="24.75" customHeight="1" thickTop="1" thickBot="1" x14ac:dyDescent="0.4">
      <c r="A1" s="230"/>
      <c r="B1" s="562" t="str">
        <f>"PLAN INVERSION ANUALIZADO "&amp;LEFT(Baremo!C8,8)</f>
        <v xml:space="preserve">PLAN INVERSION ANUALIZADO Linea 4 </v>
      </c>
      <c r="C1" s="563"/>
      <c r="D1" s="563"/>
      <c r="E1" s="563"/>
      <c r="F1" s="563"/>
      <c r="G1" s="563"/>
      <c r="H1" s="228"/>
      <c r="I1" s="564" t="str">
        <f>Baremo!J1</f>
        <v xml:space="preserve">  GDR: JA07  Convocatoria: 2020</v>
      </c>
      <c r="J1" s="564"/>
      <c r="K1" s="565"/>
    </row>
    <row r="2" spans="1:11" ht="16.5" thickTop="1" thickBot="1" x14ac:dyDescent="0.3">
      <c r="A2" s="230"/>
      <c r="B2" s="266" t="s">
        <v>4</v>
      </c>
      <c r="C2" s="560" t="str">
        <f>IF(Baremo!C2:I2=0,"",Baremo!C2:I2)</f>
        <v/>
      </c>
      <c r="D2" s="560"/>
      <c r="E2" s="560"/>
      <c r="F2" s="560"/>
      <c r="G2" s="560"/>
      <c r="H2" s="560"/>
      <c r="I2" s="560"/>
      <c r="J2" s="560"/>
      <c r="K2" s="560"/>
    </row>
    <row r="3" spans="1:11" ht="15.75" customHeight="1" thickTop="1" thickBot="1" x14ac:dyDescent="0.3">
      <c r="A3" s="230"/>
      <c r="B3" s="44" t="s">
        <v>3</v>
      </c>
      <c r="C3" s="561" t="str">
        <f>IF(Baremo!C3:I3=0,"",Baremo!C3:I3)</f>
        <v/>
      </c>
      <c r="D3" s="561"/>
      <c r="E3" s="561"/>
      <c r="F3" s="561"/>
      <c r="G3" s="561"/>
      <c r="H3" s="561"/>
      <c r="I3" s="561"/>
      <c r="J3" s="561"/>
      <c r="K3" s="561"/>
    </row>
    <row r="4" spans="1:11" ht="16.5" thickTop="1" thickBot="1" x14ac:dyDescent="0.3">
      <c r="A4" s="230"/>
      <c r="B4" s="44" t="s">
        <v>14</v>
      </c>
      <c r="C4" s="561" t="str">
        <f>IF(Baremo!C4:I4=0,"",Baremo!C4:I4)</f>
        <v/>
      </c>
      <c r="D4" s="561"/>
      <c r="E4" s="59"/>
      <c r="F4" s="60"/>
      <c r="G4" s="48"/>
      <c r="H4" s="60"/>
      <c r="I4" s="48"/>
      <c r="J4" s="48"/>
      <c r="K4" s="60"/>
    </row>
    <row r="5" spans="1:11" ht="16.5" thickTop="1" thickBot="1" x14ac:dyDescent="0.3">
      <c r="A5" s="230"/>
      <c r="B5" s="239" t="s">
        <v>45</v>
      </c>
      <c r="C5" s="240">
        <f>IF(Baremo!C5:I5=0,"",Baremo!C5:I5)</f>
        <v>44124</v>
      </c>
      <c r="D5" s="241" t="str">
        <f>Baremo!F9</f>
        <v>IVA Subvencionable:</v>
      </c>
      <c r="E5" s="242" t="str">
        <f>Baremo!F10</f>
        <v>No</v>
      </c>
      <c r="F5" s="243"/>
      <c r="G5" s="244"/>
      <c r="H5" s="243"/>
      <c r="I5" s="244"/>
      <c r="J5" s="244"/>
      <c r="K5" s="243"/>
    </row>
    <row r="6" spans="1:11" ht="9" customHeight="1" thickBot="1" x14ac:dyDescent="0.3">
      <c r="A6" s="231" t="s">
        <v>228</v>
      </c>
      <c r="B6" s="268"/>
      <c r="C6" s="269"/>
      <c r="D6" s="269"/>
      <c r="E6" s="269"/>
      <c r="F6" s="269"/>
      <c r="G6" s="269"/>
      <c r="H6" s="269"/>
      <c r="I6" s="269"/>
      <c r="J6" s="269"/>
      <c r="K6" s="270"/>
    </row>
    <row r="7" spans="1:11" s="95" customFormat="1" ht="24" x14ac:dyDescent="0.25">
      <c r="A7" s="236" t="s">
        <v>269</v>
      </c>
      <c r="B7" s="148" t="s">
        <v>253</v>
      </c>
      <c r="C7" s="149"/>
      <c r="D7" s="149"/>
      <c r="E7" s="579">
        <f>YEAR(Baremo!C5)</f>
        <v>2020</v>
      </c>
      <c r="F7" s="579"/>
      <c r="G7" s="579">
        <f>E7+1</f>
        <v>2021</v>
      </c>
      <c r="H7" s="579"/>
      <c r="I7" s="237" t="s">
        <v>52</v>
      </c>
      <c r="J7" s="150"/>
      <c r="K7" s="151" t="s">
        <v>408</v>
      </c>
    </row>
    <row r="8" spans="1:11" s="28" customFormat="1" ht="15.75" thickBot="1" x14ac:dyDescent="0.3">
      <c r="A8" s="232" t="s">
        <v>270</v>
      </c>
      <c r="B8" s="580" t="s">
        <v>274</v>
      </c>
      <c r="C8" s="581"/>
      <c r="D8" s="581"/>
      <c r="E8" s="188">
        <f>E9+E21+E31</f>
        <v>0</v>
      </c>
      <c r="F8" s="189">
        <f>IFERROR(E8/$I$8,0)</f>
        <v>0</v>
      </c>
      <c r="G8" s="188">
        <f>G9+G21+G31</f>
        <v>0</v>
      </c>
      <c r="H8" s="189">
        <f>IFERROR(G8/$I$8,0)</f>
        <v>0</v>
      </c>
      <c r="I8" s="188">
        <f>I9+I21+I31</f>
        <v>0</v>
      </c>
      <c r="J8" s="189">
        <f>IFERROR((E8+G8)/I8,0)</f>
        <v>0</v>
      </c>
      <c r="K8" s="190">
        <f>K9+K21+K31</f>
        <v>0</v>
      </c>
    </row>
    <row r="9" spans="1:11" s="28" customFormat="1" ht="15.75" customHeight="1" thickBot="1" x14ac:dyDescent="0.3">
      <c r="A9" s="232" t="s">
        <v>270</v>
      </c>
      <c r="B9" s="200" t="s">
        <v>254</v>
      </c>
      <c r="C9" s="201"/>
      <c r="D9" s="201"/>
      <c r="E9" s="202">
        <f>SUM(E10:E20)</f>
        <v>0</v>
      </c>
      <c r="F9" s="203">
        <f>IFERROR(E9/E$8,0)</f>
        <v>0</v>
      </c>
      <c r="G9" s="202">
        <f>SUM(G10:G20)</f>
        <v>0</v>
      </c>
      <c r="H9" s="203">
        <f t="shared" ref="H9:H29" si="0">IFERROR(G9/G$8,0)</f>
        <v>0</v>
      </c>
      <c r="I9" s="202">
        <f>SUM(I10:I20)</f>
        <v>0</v>
      </c>
      <c r="J9" s="203">
        <f t="shared" ref="J9:J42" si="1">IFERROR(I9/I$8,0)</f>
        <v>0</v>
      </c>
      <c r="K9" s="204">
        <f>SUM(K10:K20)</f>
        <v>0</v>
      </c>
    </row>
    <row r="10" spans="1:11" ht="15.75" thickBot="1" x14ac:dyDescent="0.3">
      <c r="A10" s="233" t="s">
        <v>270</v>
      </c>
      <c r="B10" s="140"/>
      <c r="C10" s="572" t="s">
        <v>255</v>
      </c>
      <c r="D10" s="573"/>
      <c r="E10" s="80">
        <v>0</v>
      </c>
      <c r="F10" s="191">
        <f>IFERROR(E10/E$8,0)</f>
        <v>0</v>
      </c>
      <c r="G10" s="80">
        <v>0</v>
      </c>
      <c r="H10" s="191">
        <f t="shared" si="0"/>
        <v>0</v>
      </c>
      <c r="I10" s="192">
        <f>E10+G10</f>
        <v>0</v>
      </c>
      <c r="J10" s="193">
        <f t="shared" si="1"/>
        <v>0</v>
      </c>
      <c r="K10" s="194">
        <f>IF(Presupuesto!$D$6=Listas!$A$3,SUMIF(Presupuesto!D$11:D$53,Inversion!C10,Presupuesto!K$11:K$53),SUMIF(Presupuesto!D$11:D$53,Inversion!C10,Presupuesto!H$11:H$53))</f>
        <v>0</v>
      </c>
    </row>
    <row r="11" spans="1:11" ht="15.75" customHeight="1" thickBot="1" x14ac:dyDescent="0.3">
      <c r="A11" s="233" t="s">
        <v>270</v>
      </c>
      <c r="B11" s="141"/>
      <c r="C11" s="574" t="s">
        <v>357</v>
      </c>
      <c r="D11" s="575"/>
      <c r="E11" s="74">
        <v>0</v>
      </c>
      <c r="F11" s="75">
        <f t="shared" ref="F11:F20" si="2">IFERROR(E11/E$8,0)</f>
        <v>0</v>
      </c>
      <c r="G11" s="74">
        <v>0</v>
      </c>
      <c r="H11" s="78">
        <f t="shared" si="0"/>
        <v>0</v>
      </c>
      <c r="I11" s="72">
        <f t="shared" ref="I11:I20" si="3">E11+G11</f>
        <v>0</v>
      </c>
      <c r="J11" s="79">
        <f t="shared" si="1"/>
        <v>0</v>
      </c>
      <c r="K11" s="154">
        <f>IF(Presupuesto!$D$6=Listas!$A$3,SUMIF(Presupuesto!D$11:D$53,Inversion!C11,Presupuesto!K$11:K$53),SUMIF(Presupuesto!D$11:D$53,Inversion!C11,Presupuesto!H$11:H$53))</f>
        <v>0</v>
      </c>
    </row>
    <row r="12" spans="1:11" ht="15.75" thickBot="1" x14ac:dyDescent="0.3">
      <c r="A12" s="233" t="s">
        <v>270</v>
      </c>
      <c r="B12" s="140"/>
      <c r="C12" s="572" t="s">
        <v>256</v>
      </c>
      <c r="D12" s="573"/>
      <c r="E12" s="74">
        <v>0</v>
      </c>
      <c r="F12" s="75">
        <f t="shared" si="2"/>
        <v>0</v>
      </c>
      <c r="G12" s="74">
        <v>0</v>
      </c>
      <c r="H12" s="75">
        <f t="shared" si="0"/>
        <v>0</v>
      </c>
      <c r="I12" s="73">
        <f t="shared" si="3"/>
        <v>0</v>
      </c>
      <c r="J12" s="76">
        <f t="shared" si="1"/>
        <v>0</v>
      </c>
      <c r="K12" s="153">
        <f>IF(Presupuesto!$D$6=Listas!$A$3,SUMIF(Presupuesto!D$11:D$53,Inversion!C12,Presupuesto!K$11:K$53),SUMIF(Presupuesto!D$11:D$53,Inversion!C12,Presupuesto!H$11:H$53))</f>
        <v>0</v>
      </c>
    </row>
    <row r="13" spans="1:11" ht="15.75" customHeight="1" thickBot="1" x14ac:dyDescent="0.3">
      <c r="A13" s="233" t="s">
        <v>270</v>
      </c>
      <c r="B13" s="141"/>
      <c r="C13" s="574" t="s">
        <v>257</v>
      </c>
      <c r="D13" s="575"/>
      <c r="E13" s="74">
        <v>0</v>
      </c>
      <c r="F13" s="75">
        <f t="shared" si="2"/>
        <v>0</v>
      </c>
      <c r="G13" s="74">
        <v>0</v>
      </c>
      <c r="H13" s="78">
        <f t="shared" si="0"/>
        <v>0</v>
      </c>
      <c r="I13" s="72">
        <f t="shared" si="3"/>
        <v>0</v>
      </c>
      <c r="J13" s="79">
        <f t="shared" si="1"/>
        <v>0</v>
      </c>
      <c r="K13" s="154">
        <f>IF(Presupuesto!$D$6=Listas!$A$3,SUMIF(Presupuesto!D$11:D$53,Inversion!C13,Presupuesto!K$11:K$53),SUMIF(Presupuesto!D$11:D$53,Inversion!C13,Presupuesto!H$11:H$53))</f>
        <v>0</v>
      </c>
    </row>
    <row r="14" spans="1:11" ht="15.75" thickBot="1" x14ac:dyDescent="0.3">
      <c r="A14" s="233" t="s">
        <v>270</v>
      </c>
      <c r="B14" s="140"/>
      <c r="C14" s="572" t="s">
        <v>258</v>
      </c>
      <c r="D14" s="573"/>
      <c r="E14" s="74">
        <v>0</v>
      </c>
      <c r="F14" s="75">
        <f t="shared" si="2"/>
        <v>0</v>
      </c>
      <c r="G14" s="74">
        <v>0</v>
      </c>
      <c r="H14" s="75">
        <f t="shared" si="0"/>
        <v>0</v>
      </c>
      <c r="I14" s="73">
        <f t="shared" si="3"/>
        <v>0</v>
      </c>
      <c r="J14" s="76">
        <f t="shared" si="1"/>
        <v>0</v>
      </c>
      <c r="K14" s="153">
        <f>IF(Presupuesto!$D$6=Listas!$A$3,SUMIF(Presupuesto!D$11:D$53,Inversion!C14,Presupuesto!K$11:K$53),SUMIF(Presupuesto!D$11:D$53,Inversion!C14,Presupuesto!H$11:H$53))</f>
        <v>0</v>
      </c>
    </row>
    <row r="15" spans="1:11" ht="15.75" customHeight="1" thickBot="1" x14ac:dyDescent="0.3">
      <c r="A15" s="233" t="s">
        <v>270</v>
      </c>
      <c r="B15" s="141"/>
      <c r="C15" s="574" t="s">
        <v>259</v>
      </c>
      <c r="D15" s="575"/>
      <c r="E15" s="74">
        <v>0</v>
      </c>
      <c r="F15" s="75">
        <f t="shared" si="2"/>
        <v>0</v>
      </c>
      <c r="G15" s="74">
        <v>0</v>
      </c>
      <c r="H15" s="78">
        <f t="shared" si="0"/>
        <v>0</v>
      </c>
      <c r="I15" s="72">
        <f t="shared" si="3"/>
        <v>0</v>
      </c>
      <c r="J15" s="79">
        <f t="shared" si="1"/>
        <v>0</v>
      </c>
      <c r="K15" s="154">
        <f>IF(Presupuesto!$D$6=Listas!$A$3,SUMIF(Presupuesto!D$11:D$53,Inversion!C15,Presupuesto!K$11:K$53),SUMIF(Presupuesto!D$11:D$53,Inversion!C15,Presupuesto!H$11:H$53))</f>
        <v>0</v>
      </c>
    </row>
    <row r="16" spans="1:11" ht="15.75" thickBot="1" x14ac:dyDescent="0.3">
      <c r="A16" s="233" t="s">
        <v>270</v>
      </c>
      <c r="B16" s="140"/>
      <c r="C16" s="572" t="s">
        <v>260</v>
      </c>
      <c r="D16" s="573"/>
      <c r="E16" s="74">
        <v>0</v>
      </c>
      <c r="F16" s="75">
        <f t="shared" si="2"/>
        <v>0</v>
      </c>
      <c r="G16" s="74">
        <v>0</v>
      </c>
      <c r="H16" s="75">
        <f t="shared" si="0"/>
        <v>0</v>
      </c>
      <c r="I16" s="73">
        <f t="shared" si="3"/>
        <v>0</v>
      </c>
      <c r="J16" s="76">
        <f t="shared" si="1"/>
        <v>0</v>
      </c>
      <c r="K16" s="153">
        <f>IF(Presupuesto!$D$6=Listas!$A$3,SUMIF(Presupuesto!D$11:D$53,Inversion!C16,Presupuesto!K$11:K$53),SUMIF(Presupuesto!D$11:D$53,Inversion!C16,Presupuesto!H$11:H$53))</f>
        <v>0</v>
      </c>
    </row>
    <row r="17" spans="1:11" ht="15.75" customHeight="1" thickBot="1" x14ac:dyDescent="0.3">
      <c r="A17" s="233" t="s">
        <v>270</v>
      </c>
      <c r="B17" s="141"/>
      <c r="C17" s="576" t="s">
        <v>261</v>
      </c>
      <c r="D17" s="577"/>
      <c r="E17" s="74">
        <v>0</v>
      </c>
      <c r="F17" s="75">
        <f t="shared" si="2"/>
        <v>0</v>
      </c>
      <c r="G17" s="74">
        <v>0</v>
      </c>
      <c r="H17" s="78">
        <f t="shared" si="0"/>
        <v>0</v>
      </c>
      <c r="I17" s="72">
        <f t="shared" si="3"/>
        <v>0</v>
      </c>
      <c r="J17" s="79">
        <f t="shared" si="1"/>
        <v>0</v>
      </c>
      <c r="K17" s="154">
        <f>IF(Presupuesto!$D$6=Listas!$A$3,SUMIF(Presupuesto!D$11:D$53,Inversion!C17,Presupuesto!K$11:K$53),SUMIF(Presupuesto!D$11:D$53,Inversion!C17,Presupuesto!H$11:H$53))</f>
        <v>0</v>
      </c>
    </row>
    <row r="18" spans="1:11" ht="15.75" thickBot="1" x14ac:dyDescent="0.3">
      <c r="A18" s="233" t="s">
        <v>270</v>
      </c>
      <c r="B18" s="140"/>
      <c r="C18" s="566" t="s">
        <v>505</v>
      </c>
      <c r="D18" s="578"/>
      <c r="E18" s="74">
        <v>0</v>
      </c>
      <c r="F18" s="75">
        <f t="shared" si="2"/>
        <v>0</v>
      </c>
      <c r="G18" s="74">
        <v>0</v>
      </c>
      <c r="H18" s="75">
        <f t="shared" si="0"/>
        <v>0</v>
      </c>
      <c r="I18" s="73">
        <f t="shared" si="3"/>
        <v>0</v>
      </c>
      <c r="J18" s="76">
        <f t="shared" si="1"/>
        <v>0</v>
      </c>
      <c r="K18" s="153">
        <f>IF(Presupuesto!$D$6=Listas!$A$3,SUMIF(Presupuesto!D$11:D$53,Inversion!C18,Presupuesto!K$11:K$53),SUMIF(Presupuesto!D$11:D$53,Inversion!C18,Presupuesto!H$11:H$53))</f>
        <v>0</v>
      </c>
    </row>
    <row r="19" spans="1:11" ht="15.75" customHeight="1" thickBot="1" x14ac:dyDescent="0.3">
      <c r="A19" s="233" t="s">
        <v>270</v>
      </c>
      <c r="B19" s="141"/>
      <c r="C19" s="566" t="s">
        <v>506</v>
      </c>
      <c r="D19" s="578"/>
      <c r="E19" s="74">
        <v>0</v>
      </c>
      <c r="F19" s="75">
        <f t="shared" si="2"/>
        <v>0</v>
      </c>
      <c r="G19" s="74">
        <v>0</v>
      </c>
      <c r="H19" s="78">
        <f t="shared" si="0"/>
        <v>0</v>
      </c>
      <c r="I19" s="72">
        <f t="shared" si="3"/>
        <v>0</v>
      </c>
      <c r="J19" s="79">
        <f t="shared" si="1"/>
        <v>0</v>
      </c>
      <c r="K19" s="154">
        <f>IF(Presupuesto!$D$6=Listas!$A$3,SUMIF(Presupuesto!D$11:D$53,Inversion!C19,Presupuesto!K$11:K$53),SUMIF(Presupuesto!D$11:D$53,Inversion!C19,Presupuesto!H$11:H$53))</f>
        <v>0</v>
      </c>
    </row>
    <row r="20" spans="1:11" x14ac:dyDescent="0.25">
      <c r="A20" s="233" t="s">
        <v>270</v>
      </c>
      <c r="B20" s="140"/>
      <c r="C20" s="570" t="s">
        <v>507</v>
      </c>
      <c r="D20" s="571"/>
      <c r="E20" s="195">
        <v>0</v>
      </c>
      <c r="F20" s="196">
        <f t="shared" si="2"/>
        <v>0</v>
      </c>
      <c r="G20" s="195">
        <v>0</v>
      </c>
      <c r="H20" s="196">
        <f t="shared" si="0"/>
        <v>0</v>
      </c>
      <c r="I20" s="197">
        <f t="shared" si="3"/>
        <v>0</v>
      </c>
      <c r="J20" s="198">
        <f t="shared" si="1"/>
        <v>0</v>
      </c>
      <c r="K20" s="199">
        <f>IF(Presupuesto!$D$6=Listas!$A$3,SUMIF(Presupuesto!D$11:D$53,Inversion!C20,Presupuesto!K$11:K$53),SUMIF(Presupuesto!D$11:D$53,Inversion!C20,Presupuesto!H$11:H$53))</f>
        <v>0</v>
      </c>
    </row>
    <row r="21" spans="1:11" s="28" customFormat="1" ht="15.75" customHeight="1" x14ac:dyDescent="0.25">
      <c r="A21" s="232" t="s">
        <v>271</v>
      </c>
      <c r="B21" s="200" t="s">
        <v>273</v>
      </c>
      <c r="C21" s="201"/>
      <c r="D21" s="201"/>
      <c r="E21" s="202">
        <f>SUM(E22:E30)</f>
        <v>0</v>
      </c>
      <c r="F21" s="203">
        <f t="shared" ref="F21:F29" si="4">IFERROR(E21/E$8,0)</f>
        <v>0</v>
      </c>
      <c r="G21" s="202">
        <f>SUM(G22:G30)</f>
        <v>0</v>
      </c>
      <c r="H21" s="203">
        <f t="shared" si="0"/>
        <v>0</v>
      </c>
      <c r="I21" s="202">
        <f>SUM(I22:I30)</f>
        <v>0</v>
      </c>
      <c r="J21" s="203">
        <f t="shared" si="1"/>
        <v>0</v>
      </c>
      <c r="K21" s="204">
        <f>SUM(K22:K30)</f>
        <v>0</v>
      </c>
    </row>
    <row r="22" spans="1:11" ht="15.75" thickBot="1" x14ac:dyDescent="0.3">
      <c r="A22" s="233" t="s">
        <v>271</v>
      </c>
      <c r="B22" s="140"/>
      <c r="C22" s="568" t="s">
        <v>262</v>
      </c>
      <c r="D22" s="569"/>
      <c r="E22" s="80">
        <v>0</v>
      </c>
      <c r="F22" s="191">
        <f t="shared" si="4"/>
        <v>0</v>
      </c>
      <c r="G22" s="80">
        <v>0</v>
      </c>
      <c r="H22" s="191">
        <f t="shared" si="0"/>
        <v>0</v>
      </c>
      <c r="I22" s="192">
        <f t="shared" ref="I22:I30" si="5">E22+G22</f>
        <v>0</v>
      </c>
      <c r="J22" s="193">
        <f t="shared" si="1"/>
        <v>0</v>
      </c>
      <c r="K22" s="194">
        <f>IF(Presupuesto!$D$6=Listas!$A$3,SUMIF(Presupuesto!D$11:D$53,Inversion!C22,Presupuesto!K$11:K$53),SUMIF(Presupuesto!D$11:D$53,Inversion!C22,Presupuesto!H$11:H$53))</f>
        <v>0</v>
      </c>
    </row>
    <row r="23" spans="1:11" ht="15.75" customHeight="1" thickBot="1" x14ac:dyDescent="0.3">
      <c r="A23" s="233" t="s">
        <v>271</v>
      </c>
      <c r="B23" s="141"/>
      <c r="C23" s="574" t="s">
        <v>263</v>
      </c>
      <c r="D23" s="575"/>
      <c r="E23" s="74">
        <v>0</v>
      </c>
      <c r="F23" s="75">
        <f t="shared" si="4"/>
        <v>0</v>
      </c>
      <c r="G23" s="74">
        <v>0</v>
      </c>
      <c r="H23" s="78">
        <f t="shared" si="0"/>
        <v>0</v>
      </c>
      <c r="I23" s="72">
        <f t="shared" si="5"/>
        <v>0</v>
      </c>
      <c r="J23" s="79">
        <f t="shared" si="1"/>
        <v>0</v>
      </c>
      <c r="K23" s="154">
        <f>IF(Presupuesto!$D$6=Listas!$A$3,SUMIF(Presupuesto!D$11:D$53,Inversion!C23,Presupuesto!K$11:K$53),SUMIF(Presupuesto!D$11:D$53,Inversion!C23,Presupuesto!H$11:H$53))</f>
        <v>0</v>
      </c>
    </row>
    <row r="24" spans="1:11" ht="15.75" thickBot="1" x14ac:dyDescent="0.3">
      <c r="A24" s="233" t="s">
        <v>271</v>
      </c>
      <c r="B24" s="140"/>
      <c r="C24" s="572" t="s">
        <v>264</v>
      </c>
      <c r="D24" s="573"/>
      <c r="E24" s="74">
        <v>0</v>
      </c>
      <c r="F24" s="75">
        <f t="shared" si="4"/>
        <v>0</v>
      </c>
      <c r="G24" s="74">
        <v>0</v>
      </c>
      <c r="H24" s="75">
        <f t="shared" si="0"/>
        <v>0</v>
      </c>
      <c r="I24" s="73">
        <f t="shared" si="5"/>
        <v>0</v>
      </c>
      <c r="J24" s="76">
        <f t="shared" si="1"/>
        <v>0</v>
      </c>
      <c r="K24" s="153">
        <f>IF(Presupuesto!$D$6=Listas!$A$3,SUMIF(Presupuesto!D$11:D$53,Inversion!C24,Presupuesto!K$11:K$53),SUMIF(Presupuesto!D$11:D$53,Inversion!C24,Presupuesto!H$11:H$53))</f>
        <v>0</v>
      </c>
    </row>
    <row r="25" spans="1:11" ht="15.75" customHeight="1" thickBot="1" x14ac:dyDescent="0.3">
      <c r="A25" s="233" t="s">
        <v>271</v>
      </c>
      <c r="B25" s="141"/>
      <c r="C25" s="574" t="s">
        <v>265</v>
      </c>
      <c r="D25" s="575"/>
      <c r="E25" s="74">
        <v>0</v>
      </c>
      <c r="F25" s="75">
        <f t="shared" si="4"/>
        <v>0</v>
      </c>
      <c r="G25" s="74">
        <v>0</v>
      </c>
      <c r="H25" s="78">
        <f t="shared" si="0"/>
        <v>0</v>
      </c>
      <c r="I25" s="72">
        <f t="shared" si="5"/>
        <v>0</v>
      </c>
      <c r="J25" s="79">
        <f t="shared" si="1"/>
        <v>0</v>
      </c>
      <c r="K25" s="154">
        <f>IF(Presupuesto!$D$6=Listas!$A$3,SUMIF(Presupuesto!D$11:D$53,Inversion!C25,Presupuesto!K$11:K$53),SUMIF(Presupuesto!D$11:D$53,Inversion!C25,Presupuesto!H$11:H$53))</f>
        <v>0</v>
      </c>
    </row>
    <row r="26" spans="1:11" ht="15.75" thickBot="1" x14ac:dyDescent="0.3">
      <c r="A26" s="233" t="s">
        <v>271</v>
      </c>
      <c r="B26" s="140"/>
      <c r="C26" s="572" t="s">
        <v>266</v>
      </c>
      <c r="D26" s="573"/>
      <c r="E26" s="74">
        <v>0</v>
      </c>
      <c r="F26" s="75">
        <f t="shared" si="4"/>
        <v>0</v>
      </c>
      <c r="G26" s="74">
        <v>0</v>
      </c>
      <c r="H26" s="75">
        <f t="shared" si="0"/>
        <v>0</v>
      </c>
      <c r="I26" s="73">
        <f t="shared" si="5"/>
        <v>0</v>
      </c>
      <c r="J26" s="76">
        <f t="shared" si="1"/>
        <v>0</v>
      </c>
      <c r="K26" s="153">
        <f>IF(Presupuesto!$D$6=Listas!$A$3,SUMIF(Presupuesto!D$11:D$53,Inversion!C26,Presupuesto!K$11:K$53),SUMIF(Presupuesto!D$11:D$53,Inversion!C26,Presupuesto!H$11:H$53))</f>
        <v>0</v>
      </c>
    </row>
    <row r="27" spans="1:11" ht="15.75" customHeight="1" thickBot="1" x14ac:dyDescent="0.3">
      <c r="A27" s="233" t="s">
        <v>271</v>
      </c>
      <c r="B27" s="141"/>
      <c r="C27" s="574" t="s">
        <v>267</v>
      </c>
      <c r="D27" s="575"/>
      <c r="E27" s="74">
        <v>0</v>
      </c>
      <c r="F27" s="75">
        <f t="shared" si="4"/>
        <v>0</v>
      </c>
      <c r="G27" s="74">
        <v>0</v>
      </c>
      <c r="H27" s="78">
        <f t="shared" si="0"/>
        <v>0</v>
      </c>
      <c r="I27" s="72">
        <f t="shared" si="5"/>
        <v>0</v>
      </c>
      <c r="J27" s="79">
        <f t="shared" si="1"/>
        <v>0</v>
      </c>
      <c r="K27" s="154">
        <f>IF(Presupuesto!$D$6=Listas!$A$3,SUMIF(Presupuesto!D$11:D$53,Inversion!C27,Presupuesto!K$11:K$53),SUMIF(Presupuesto!D$11:D$53,Inversion!C27,Presupuesto!H$11:H$53))</f>
        <v>0</v>
      </c>
    </row>
    <row r="28" spans="1:11" ht="15.75" thickBot="1" x14ac:dyDescent="0.3">
      <c r="A28" s="233" t="s">
        <v>270</v>
      </c>
      <c r="B28" s="140"/>
      <c r="C28" s="566" t="s">
        <v>502</v>
      </c>
      <c r="D28" s="567"/>
      <c r="E28" s="74">
        <v>0</v>
      </c>
      <c r="F28" s="75">
        <f t="shared" si="4"/>
        <v>0</v>
      </c>
      <c r="G28" s="74">
        <v>0</v>
      </c>
      <c r="H28" s="75">
        <f t="shared" si="0"/>
        <v>0</v>
      </c>
      <c r="I28" s="73">
        <f t="shared" si="5"/>
        <v>0</v>
      </c>
      <c r="J28" s="76">
        <f t="shared" si="1"/>
        <v>0</v>
      </c>
      <c r="K28" s="153">
        <f>IF(Presupuesto!$D$6=Listas!$A$3,SUMIF(Presupuesto!D$11:D$53,Inversion!C28,Presupuesto!K$11:K$53),SUMIF(Presupuesto!D$11:D$53,Inversion!C28,Presupuesto!H$11:H$53))</f>
        <v>0</v>
      </c>
    </row>
    <row r="29" spans="1:11" ht="15.75" customHeight="1" thickBot="1" x14ac:dyDescent="0.3">
      <c r="A29" s="233" t="s">
        <v>270</v>
      </c>
      <c r="B29" s="141"/>
      <c r="C29" s="566" t="s">
        <v>503</v>
      </c>
      <c r="D29" s="567"/>
      <c r="E29" s="74">
        <v>0</v>
      </c>
      <c r="F29" s="75">
        <f t="shared" si="4"/>
        <v>0</v>
      </c>
      <c r="G29" s="74">
        <v>0</v>
      </c>
      <c r="H29" s="78">
        <f t="shared" si="0"/>
        <v>0</v>
      </c>
      <c r="I29" s="72">
        <f t="shared" si="5"/>
        <v>0</v>
      </c>
      <c r="J29" s="79">
        <f t="shared" si="1"/>
        <v>0</v>
      </c>
      <c r="K29" s="154">
        <f>IF(Presupuesto!$D$6=Listas!$A$3,SUMIF(Presupuesto!D$11:D$53,Inversion!C29,Presupuesto!K$11:K$53),SUMIF(Presupuesto!D$11:D$53,Inversion!C29,Presupuesto!H$11:H$53))</f>
        <v>0</v>
      </c>
    </row>
    <row r="30" spans="1:11" x14ac:dyDescent="0.25">
      <c r="A30" s="233" t="s">
        <v>270</v>
      </c>
      <c r="B30" s="140"/>
      <c r="C30" s="570" t="s">
        <v>504</v>
      </c>
      <c r="D30" s="571"/>
      <c r="E30" s="195">
        <v>0</v>
      </c>
      <c r="F30" s="196">
        <f t="shared" ref="F30:H41" si="6">IFERROR(E30/E$8,0)</f>
        <v>0</v>
      </c>
      <c r="G30" s="195">
        <v>0</v>
      </c>
      <c r="H30" s="196">
        <f t="shared" si="6"/>
        <v>0</v>
      </c>
      <c r="I30" s="197">
        <f t="shared" si="5"/>
        <v>0</v>
      </c>
      <c r="J30" s="198">
        <f t="shared" si="1"/>
        <v>0</v>
      </c>
      <c r="K30" s="199">
        <f>IF(Presupuesto!$D$6=Listas!$A$3,SUMIF(Presupuesto!D$11:D$53,Inversion!C30,Presupuesto!K$11:K$53),SUMIF(Presupuesto!D$11:D$53,Inversion!C30,Presupuesto!H$11:H$53))</f>
        <v>0</v>
      </c>
    </row>
    <row r="31" spans="1:11" s="28" customFormat="1" ht="15.75" customHeight="1" x14ac:dyDescent="0.25">
      <c r="A31" s="232" t="s">
        <v>271</v>
      </c>
      <c r="B31" s="200" t="s">
        <v>356</v>
      </c>
      <c r="C31" s="201"/>
      <c r="D31" s="201"/>
      <c r="E31" s="202">
        <f>SUM(E32:E42)</f>
        <v>0</v>
      </c>
      <c r="F31" s="203">
        <f t="shared" si="6"/>
        <v>0</v>
      </c>
      <c r="G31" s="202">
        <f>SUM(G32:G42)</f>
        <v>0</v>
      </c>
      <c r="H31" s="203">
        <f t="shared" si="6"/>
        <v>0</v>
      </c>
      <c r="I31" s="202">
        <f>SUM(I32:I42)</f>
        <v>0</v>
      </c>
      <c r="J31" s="203">
        <f t="shared" si="1"/>
        <v>0</v>
      </c>
      <c r="K31" s="204">
        <f>SUM(K32:K42)</f>
        <v>0</v>
      </c>
    </row>
    <row r="32" spans="1:11" ht="15.75" thickBot="1" x14ac:dyDescent="0.3">
      <c r="A32" s="233" t="s">
        <v>271</v>
      </c>
      <c r="B32" s="140"/>
      <c r="C32" s="568" t="s">
        <v>347</v>
      </c>
      <c r="D32" s="569"/>
      <c r="E32" s="80">
        <v>0</v>
      </c>
      <c r="F32" s="191">
        <f t="shared" si="6"/>
        <v>0</v>
      </c>
      <c r="G32" s="80">
        <v>0</v>
      </c>
      <c r="H32" s="191">
        <f t="shared" si="6"/>
        <v>0</v>
      </c>
      <c r="I32" s="192">
        <f t="shared" ref="I32:I42" si="7">E32+G32</f>
        <v>0</v>
      </c>
      <c r="J32" s="193">
        <f t="shared" si="1"/>
        <v>0</v>
      </c>
      <c r="K32" s="194">
        <f>IF(Presupuesto!$D$6=Listas!$A$3,SUMIF(Presupuesto!D$11:D$53,Inversion!C32,Presupuesto!K$11:K$53),SUMIF(Presupuesto!D$11:D$53,Inversion!C32,Presupuesto!H$11:H$53))</f>
        <v>0</v>
      </c>
    </row>
    <row r="33" spans="1:11" ht="15.75" customHeight="1" thickBot="1" x14ac:dyDescent="0.3">
      <c r="A33" s="233" t="s">
        <v>271</v>
      </c>
      <c r="B33" s="141"/>
      <c r="C33" s="574" t="s">
        <v>348</v>
      </c>
      <c r="D33" s="575"/>
      <c r="E33" s="74">
        <v>0</v>
      </c>
      <c r="F33" s="75">
        <f t="shared" si="6"/>
        <v>0</v>
      </c>
      <c r="G33" s="74">
        <v>0</v>
      </c>
      <c r="H33" s="78">
        <f t="shared" si="6"/>
        <v>0</v>
      </c>
      <c r="I33" s="72">
        <f t="shared" si="7"/>
        <v>0</v>
      </c>
      <c r="J33" s="79">
        <f t="shared" si="1"/>
        <v>0</v>
      </c>
      <c r="K33" s="154">
        <f>IF(Presupuesto!$D$6=Listas!$A$3,SUMIF(Presupuesto!D$11:D$53,Inversion!C33,Presupuesto!K$11:K$53),SUMIF(Presupuesto!D$11:D$53,Inversion!C33,Presupuesto!H$11:H$53))</f>
        <v>0</v>
      </c>
    </row>
    <row r="34" spans="1:11" ht="15.75" thickBot="1" x14ac:dyDescent="0.3">
      <c r="A34" s="233" t="s">
        <v>271</v>
      </c>
      <c r="B34" s="140"/>
      <c r="C34" s="572" t="s">
        <v>349</v>
      </c>
      <c r="D34" s="573"/>
      <c r="E34" s="74">
        <v>0</v>
      </c>
      <c r="F34" s="75">
        <f t="shared" si="6"/>
        <v>0</v>
      </c>
      <c r="G34" s="74">
        <v>0</v>
      </c>
      <c r="H34" s="75">
        <f t="shared" si="6"/>
        <v>0</v>
      </c>
      <c r="I34" s="73">
        <f t="shared" si="7"/>
        <v>0</v>
      </c>
      <c r="J34" s="76">
        <f t="shared" si="1"/>
        <v>0</v>
      </c>
      <c r="K34" s="153">
        <f>IF(Presupuesto!$D$6=Listas!$A$3,SUMIF(Presupuesto!D$11:D$53,Inversion!C34,Presupuesto!K$11:K$53),SUMIF(Presupuesto!D$11:D$53,Inversion!C34,Presupuesto!H$11:H$53))</f>
        <v>0</v>
      </c>
    </row>
    <row r="35" spans="1:11" ht="15.75" customHeight="1" thickBot="1" x14ac:dyDescent="0.3">
      <c r="A35" s="233" t="s">
        <v>271</v>
      </c>
      <c r="B35" s="141"/>
      <c r="C35" s="574" t="s">
        <v>350</v>
      </c>
      <c r="D35" s="575"/>
      <c r="E35" s="74">
        <v>0</v>
      </c>
      <c r="F35" s="75">
        <f t="shared" si="6"/>
        <v>0</v>
      </c>
      <c r="G35" s="74">
        <v>0</v>
      </c>
      <c r="H35" s="78">
        <f t="shared" si="6"/>
        <v>0</v>
      </c>
      <c r="I35" s="72">
        <f t="shared" si="7"/>
        <v>0</v>
      </c>
      <c r="J35" s="79">
        <f t="shared" si="1"/>
        <v>0</v>
      </c>
      <c r="K35" s="154">
        <f>IF(Presupuesto!$D$6=Listas!$A$3,SUMIF(Presupuesto!D$11:D$53,Inversion!C35,Presupuesto!K$11:K$53),SUMIF(Presupuesto!D$11:D$53,Inversion!C35,Presupuesto!H$11:H$53))</f>
        <v>0</v>
      </c>
    </row>
    <row r="36" spans="1:11" ht="15.75" thickBot="1" x14ac:dyDescent="0.3">
      <c r="A36" s="233" t="s">
        <v>271</v>
      </c>
      <c r="B36" s="140"/>
      <c r="C36" s="572" t="s">
        <v>351</v>
      </c>
      <c r="D36" s="573"/>
      <c r="E36" s="74">
        <v>0</v>
      </c>
      <c r="F36" s="75">
        <f t="shared" si="6"/>
        <v>0</v>
      </c>
      <c r="G36" s="74">
        <v>0</v>
      </c>
      <c r="H36" s="75">
        <f t="shared" si="6"/>
        <v>0</v>
      </c>
      <c r="I36" s="73">
        <f t="shared" si="7"/>
        <v>0</v>
      </c>
      <c r="J36" s="76">
        <f t="shared" si="1"/>
        <v>0</v>
      </c>
      <c r="K36" s="153">
        <f>IF(Presupuesto!$D$6=Listas!$A$3,SUMIF(Presupuesto!D$11:D$53,Inversion!C36,Presupuesto!K$11:K$53),SUMIF(Presupuesto!D$11:D$53,Inversion!C36,Presupuesto!H$11:H$53))</f>
        <v>0</v>
      </c>
    </row>
    <row r="37" spans="1:11" ht="15.75" customHeight="1" thickBot="1" x14ac:dyDescent="0.3">
      <c r="A37" s="233" t="s">
        <v>271</v>
      </c>
      <c r="B37" s="141"/>
      <c r="C37" s="574" t="s">
        <v>352</v>
      </c>
      <c r="D37" s="575"/>
      <c r="E37" s="74">
        <v>0</v>
      </c>
      <c r="F37" s="75">
        <f t="shared" si="6"/>
        <v>0</v>
      </c>
      <c r="G37" s="74">
        <v>0</v>
      </c>
      <c r="H37" s="78">
        <f t="shared" si="6"/>
        <v>0</v>
      </c>
      <c r="I37" s="72">
        <f t="shared" si="7"/>
        <v>0</v>
      </c>
      <c r="J37" s="79">
        <f t="shared" si="1"/>
        <v>0</v>
      </c>
      <c r="K37" s="154">
        <f>IF(Presupuesto!$D$6=Listas!$A$3,SUMIF(Presupuesto!D$11:D$53,Inversion!C37,Presupuesto!K$11:K$53),SUMIF(Presupuesto!D$11:D$53,Inversion!C37,Presupuesto!H$11:H$53))</f>
        <v>0</v>
      </c>
    </row>
    <row r="38" spans="1:11" ht="15.75" thickBot="1" x14ac:dyDescent="0.3">
      <c r="A38" s="233" t="s">
        <v>271</v>
      </c>
      <c r="B38" s="140"/>
      <c r="C38" s="572" t="s">
        <v>353</v>
      </c>
      <c r="D38" s="573"/>
      <c r="E38" s="74">
        <v>0</v>
      </c>
      <c r="F38" s="75">
        <f>IFERROR(E38/E$8,0)</f>
        <v>0</v>
      </c>
      <c r="G38" s="74">
        <v>0</v>
      </c>
      <c r="H38" s="75">
        <f>IFERROR(G38/G$8,0)</f>
        <v>0</v>
      </c>
      <c r="I38" s="73">
        <f>E38+G38</f>
        <v>0</v>
      </c>
      <c r="J38" s="76">
        <f t="shared" si="1"/>
        <v>0</v>
      </c>
      <c r="K38" s="153">
        <f>IF(Presupuesto!$D$6=Listas!$A$3,SUMIF(Presupuesto!D$11:D$53,Inversion!C38,Presupuesto!K$11:K$53),SUMIF(Presupuesto!D$11:D$53,Inversion!C38,Presupuesto!H$11:H$53))</f>
        <v>0</v>
      </c>
    </row>
    <row r="39" spans="1:11" ht="15.75" customHeight="1" thickBot="1" x14ac:dyDescent="0.3">
      <c r="A39" s="233" t="s">
        <v>271</v>
      </c>
      <c r="B39" s="141"/>
      <c r="C39" s="574" t="s">
        <v>354</v>
      </c>
      <c r="D39" s="575"/>
      <c r="E39" s="74">
        <v>0</v>
      </c>
      <c r="F39" s="75">
        <f>IFERROR(E39/E$8,0)</f>
        <v>0</v>
      </c>
      <c r="G39" s="74">
        <v>0</v>
      </c>
      <c r="H39" s="78">
        <f>IFERROR(G39/G$8,0)</f>
        <v>0</v>
      </c>
      <c r="I39" s="72">
        <f>E39+G39</f>
        <v>0</v>
      </c>
      <c r="J39" s="79">
        <f t="shared" si="1"/>
        <v>0</v>
      </c>
      <c r="K39" s="154">
        <f>IF(Presupuesto!$D$6=Listas!$A$3,SUMIF(Presupuesto!D$11:D$53,Inversion!C39,Presupuesto!K$11:K$53),SUMIF(Presupuesto!D$11:D$53,Inversion!C39,Presupuesto!H$11:H$53))</f>
        <v>0</v>
      </c>
    </row>
    <row r="40" spans="1:11" ht="15.75" thickBot="1" x14ac:dyDescent="0.3">
      <c r="A40" s="233" t="s">
        <v>270</v>
      </c>
      <c r="B40" s="140"/>
      <c r="C40" s="572" t="s">
        <v>355</v>
      </c>
      <c r="D40" s="573"/>
      <c r="E40" s="74">
        <v>0</v>
      </c>
      <c r="F40" s="75">
        <f t="shared" si="6"/>
        <v>0</v>
      </c>
      <c r="G40" s="74">
        <v>0</v>
      </c>
      <c r="H40" s="75">
        <f t="shared" si="6"/>
        <v>0</v>
      </c>
      <c r="I40" s="73">
        <f t="shared" si="7"/>
        <v>0</v>
      </c>
      <c r="J40" s="76">
        <f t="shared" si="1"/>
        <v>0</v>
      </c>
      <c r="K40" s="153">
        <f>IF(Presupuesto!$D$6=Listas!$A$3,SUMIF(Presupuesto!D$11:D$53,Inversion!C40,Presupuesto!K$11:K$53),SUMIF(Presupuesto!D$11:D$53,Inversion!C40,Presupuesto!H$11:H$53))</f>
        <v>0</v>
      </c>
    </row>
    <row r="41" spans="1:11" ht="15.75" customHeight="1" thickBot="1" x14ac:dyDescent="0.3">
      <c r="A41" s="233" t="s">
        <v>270</v>
      </c>
      <c r="B41" s="141"/>
      <c r="C41" s="566" t="s">
        <v>508</v>
      </c>
      <c r="D41" s="567"/>
      <c r="E41" s="74">
        <v>0</v>
      </c>
      <c r="F41" s="75">
        <f t="shared" si="6"/>
        <v>0</v>
      </c>
      <c r="G41" s="74">
        <v>0</v>
      </c>
      <c r="H41" s="78">
        <f t="shared" si="6"/>
        <v>0</v>
      </c>
      <c r="I41" s="72">
        <f t="shared" si="7"/>
        <v>0</v>
      </c>
      <c r="J41" s="79">
        <f t="shared" si="1"/>
        <v>0</v>
      </c>
      <c r="K41" s="154">
        <f>IF(Presupuesto!$D$6=Listas!$A$3,SUMIF(Presupuesto!D$11:D$53,Inversion!C41,Presupuesto!K$11:K$53),SUMIF(Presupuesto!D$11:D$53,Inversion!C41,Presupuesto!H$11:H$53))</f>
        <v>0</v>
      </c>
    </row>
    <row r="42" spans="1:11" ht="15.75" thickBot="1" x14ac:dyDescent="0.3">
      <c r="A42" s="233" t="s">
        <v>270</v>
      </c>
      <c r="B42" s="155"/>
      <c r="C42" s="582" t="s">
        <v>509</v>
      </c>
      <c r="D42" s="583"/>
      <c r="E42" s="156">
        <v>0</v>
      </c>
      <c r="F42" s="157">
        <f>IFERROR(E42/E$8,0)</f>
        <v>0</v>
      </c>
      <c r="G42" s="156">
        <v>0</v>
      </c>
      <c r="H42" s="157">
        <f>IFERROR(G42/G$8,0)</f>
        <v>0</v>
      </c>
      <c r="I42" s="158">
        <f t="shared" si="7"/>
        <v>0</v>
      </c>
      <c r="J42" s="159">
        <f t="shared" si="1"/>
        <v>0</v>
      </c>
      <c r="K42" s="160">
        <f>IF(Presupuesto!$D$6=Listas!$A$3,SUMIF(Presupuesto!D$11:D$53,Inversion!C42,Presupuesto!K$11:K$53),SUMIF(Presupuesto!D$11:D$53,Inversion!C42,Presupuesto!H$11:H$53))</f>
        <v>0</v>
      </c>
    </row>
    <row r="43" spans="1:11" x14ac:dyDescent="0.25">
      <c r="A43" s="41"/>
      <c r="B43" s="27"/>
      <c r="C43" s="27"/>
      <c r="D43" s="27"/>
      <c r="E43" s="29"/>
      <c r="G43" s="29"/>
      <c r="I43" s="29"/>
      <c r="J43" s="29"/>
    </row>
    <row r="44" spans="1:11" x14ac:dyDescent="0.25">
      <c r="A44" s="41"/>
      <c r="B44" s="27"/>
      <c r="C44" s="27"/>
      <c r="D44" s="27"/>
      <c r="E44" s="29"/>
      <c r="G44" s="29"/>
      <c r="I44" s="29"/>
      <c r="J44" s="29"/>
    </row>
    <row r="45" spans="1:11" x14ac:dyDescent="0.25">
      <c r="A45" s="41"/>
      <c r="B45" s="27"/>
      <c r="C45" s="27"/>
      <c r="D45" s="27"/>
      <c r="E45" s="29"/>
      <c r="G45" s="29"/>
      <c r="I45" s="29"/>
      <c r="J45" s="29"/>
    </row>
    <row r="46" spans="1:11" x14ac:dyDescent="0.25">
      <c r="A46" s="41"/>
      <c r="B46" s="27"/>
      <c r="C46" s="27"/>
      <c r="D46" s="27"/>
      <c r="E46" s="29"/>
      <c r="G46" s="29"/>
      <c r="I46" s="29"/>
      <c r="J46" s="29"/>
    </row>
    <row r="47" spans="1:11" x14ac:dyDescent="0.25">
      <c r="A47" s="41"/>
      <c r="B47" s="27"/>
      <c r="C47" s="27"/>
      <c r="D47" s="27"/>
      <c r="E47" s="29"/>
      <c r="G47" s="29"/>
      <c r="I47" s="29"/>
      <c r="J47" s="29"/>
    </row>
    <row r="48" spans="1:11" x14ac:dyDescent="0.25">
      <c r="A48" s="41"/>
      <c r="B48" s="27"/>
      <c r="C48" s="27"/>
      <c r="D48" s="27"/>
      <c r="E48" s="29"/>
      <c r="G48" s="29"/>
      <c r="I48" s="29"/>
      <c r="J48" s="29"/>
    </row>
    <row r="49" spans="1:10" x14ac:dyDescent="0.25">
      <c r="A49" s="41"/>
      <c r="B49" s="27"/>
      <c r="C49" s="27"/>
      <c r="D49" s="27"/>
      <c r="E49" s="29"/>
      <c r="G49" s="29"/>
      <c r="I49" s="29"/>
      <c r="J49" s="29"/>
    </row>
    <row r="50" spans="1:10" x14ac:dyDescent="0.25">
      <c r="A50" s="41"/>
      <c r="B50" s="27"/>
      <c r="C50" s="27"/>
      <c r="D50" s="27"/>
      <c r="E50" s="29"/>
      <c r="G50" s="29"/>
      <c r="I50" s="29"/>
      <c r="J50" s="29"/>
    </row>
    <row r="51" spans="1:10" x14ac:dyDescent="0.25">
      <c r="A51" s="41"/>
      <c r="B51" s="27"/>
      <c r="C51" s="27"/>
      <c r="D51" s="27"/>
      <c r="E51" s="29"/>
    </row>
    <row r="52" spans="1:10" x14ac:dyDescent="0.25">
      <c r="A52" s="41"/>
      <c r="B52" s="27"/>
      <c r="C52" s="27"/>
      <c r="D52" s="27"/>
      <c r="E52" s="29"/>
    </row>
    <row r="53" spans="1:10" x14ac:dyDescent="0.25">
      <c r="A53" s="41"/>
      <c r="B53" s="27"/>
      <c r="C53" s="27"/>
      <c r="D53" s="27"/>
      <c r="E53" s="29"/>
    </row>
    <row r="54" spans="1:10" x14ac:dyDescent="0.25">
      <c r="A54" s="41"/>
      <c r="B54" s="27"/>
      <c r="C54" s="27"/>
      <c r="D54" s="27"/>
      <c r="E54" s="29"/>
    </row>
    <row r="55" spans="1:10" x14ac:dyDescent="0.25">
      <c r="A55" s="41"/>
      <c r="B55" s="27"/>
      <c r="C55" s="27"/>
      <c r="D55" s="27"/>
      <c r="E55" s="29"/>
    </row>
    <row r="56" spans="1:10" x14ac:dyDescent="0.25">
      <c r="A56" s="41"/>
      <c r="B56" s="27"/>
      <c r="C56" s="27"/>
      <c r="D56" s="27"/>
      <c r="E56" s="29"/>
    </row>
    <row r="57" spans="1:10" x14ac:dyDescent="0.25">
      <c r="A57" s="41"/>
      <c r="B57" s="27"/>
      <c r="C57" s="27"/>
      <c r="D57" s="27"/>
      <c r="E57" s="29"/>
    </row>
    <row r="58" spans="1:10" x14ac:dyDescent="0.25">
      <c r="A58" s="41"/>
      <c r="B58" s="27"/>
      <c r="C58" s="27"/>
      <c r="D58" s="27"/>
      <c r="E58" s="29"/>
    </row>
    <row r="59" spans="1:10" x14ac:dyDescent="0.25">
      <c r="A59" s="41"/>
      <c r="B59" s="27"/>
      <c r="C59" s="27"/>
      <c r="D59" s="27"/>
      <c r="E59" s="29"/>
    </row>
    <row r="60" spans="1:10" x14ac:dyDescent="0.25">
      <c r="A60" s="41"/>
      <c r="B60" s="27"/>
      <c r="C60" s="27"/>
      <c r="D60" s="27"/>
      <c r="E60" s="29"/>
    </row>
    <row r="61" spans="1:10" x14ac:dyDescent="0.25">
      <c r="A61" s="41"/>
      <c r="B61" s="27"/>
      <c r="C61" s="27"/>
      <c r="D61" s="27"/>
      <c r="E61" s="29"/>
    </row>
    <row r="62" spans="1:10" x14ac:dyDescent="0.25">
      <c r="A62" s="41"/>
      <c r="B62" s="27"/>
      <c r="C62" s="27"/>
      <c r="D62" s="27"/>
      <c r="E62" s="29"/>
    </row>
    <row r="63" spans="1:10" x14ac:dyDescent="0.25">
      <c r="A63" s="41"/>
      <c r="B63" s="27"/>
      <c r="C63" s="27"/>
      <c r="D63" s="27"/>
      <c r="E63" s="29"/>
    </row>
    <row r="64" spans="1:10" x14ac:dyDescent="0.25">
      <c r="A64" s="41"/>
      <c r="B64" s="27"/>
      <c r="C64" s="27"/>
      <c r="D64" s="27"/>
      <c r="E64" s="29"/>
    </row>
    <row r="65" spans="1:5" x14ac:dyDescent="0.25">
      <c r="A65" s="41"/>
      <c r="B65" s="27"/>
      <c r="C65" s="27"/>
      <c r="D65" s="27"/>
      <c r="E65" s="29"/>
    </row>
    <row r="66" spans="1:5" x14ac:dyDescent="0.25">
      <c r="A66" s="41"/>
      <c r="B66" s="27"/>
      <c r="C66" s="27"/>
      <c r="D66" s="27"/>
      <c r="E66" s="29"/>
    </row>
    <row r="67" spans="1:5" x14ac:dyDescent="0.25">
      <c r="A67" s="41"/>
      <c r="B67" s="27"/>
      <c r="C67" s="27"/>
      <c r="D67" s="27"/>
      <c r="E67" s="29"/>
    </row>
    <row r="68" spans="1:5" x14ac:dyDescent="0.25">
      <c r="A68" s="41"/>
      <c r="B68" s="27"/>
      <c r="C68" s="27"/>
      <c r="D68" s="27"/>
      <c r="E68" s="29"/>
    </row>
    <row r="69" spans="1:5" x14ac:dyDescent="0.25">
      <c r="A69" s="41"/>
      <c r="B69" s="27"/>
      <c r="C69" s="27"/>
      <c r="D69" s="27"/>
      <c r="E69" s="29"/>
    </row>
    <row r="70" spans="1:5" x14ac:dyDescent="0.25">
      <c r="A70" s="41"/>
      <c r="B70" s="27"/>
      <c r="C70" s="27"/>
      <c r="D70" s="27"/>
      <c r="E70" s="29"/>
    </row>
    <row r="71" spans="1:5" x14ac:dyDescent="0.25">
      <c r="A71" s="41"/>
      <c r="B71" s="27"/>
      <c r="C71" s="27"/>
      <c r="D71" s="27"/>
      <c r="E71" s="29"/>
    </row>
    <row r="72" spans="1:5" x14ac:dyDescent="0.25">
      <c r="A72" s="41"/>
      <c r="B72" s="27"/>
      <c r="C72" s="27"/>
      <c r="D72" s="27"/>
      <c r="E72" s="29"/>
    </row>
    <row r="73" spans="1:5" x14ac:dyDescent="0.25">
      <c r="A73" s="41"/>
      <c r="B73" s="27"/>
      <c r="C73" s="27"/>
      <c r="D73" s="27"/>
      <c r="E73" s="29"/>
    </row>
    <row r="74" spans="1:5" x14ac:dyDescent="0.25">
      <c r="A74" s="41"/>
      <c r="B74" s="27"/>
      <c r="C74" s="27"/>
      <c r="D74" s="27"/>
      <c r="E74" s="29"/>
    </row>
    <row r="75" spans="1:5" x14ac:dyDescent="0.25">
      <c r="A75" s="41"/>
      <c r="B75" s="27"/>
      <c r="C75" s="27"/>
      <c r="D75" s="27"/>
      <c r="E75" s="29"/>
    </row>
    <row r="76" spans="1:5" x14ac:dyDescent="0.25">
      <c r="A76" s="41"/>
      <c r="B76" s="27"/>
      <c r="C76" s="27"/>
      <c r="D76" s="27"/>
      <c r="E76" s="29"/>
    </row>
    <row r="77" spans="1:5" x14ac:dyDescent="0.25">
      <c r="A77" s="41"/>
      <c r="B77" s="27"/>
      <c r="C77" s="27"/>
      <c r="D77" s="27"/>
      <c r="E77" s="29"/>
    </row>
    <row r="78" spans="1:5" x14ac:dyDescent="0.25">
      <c r="A78" s="41"/>
      <c r="B78" s="27"/>
      <c r="C78" s="27"/>
      <c r="D78" s="27"/>
      <c r="E78" s="29"/>
    </row>
    <row r="79" spans="1:5" x14ac:dyDescent="0.25">
      <c r="A79" s="41"/>
      <c r="B79" s="27"/>
      <c r="C79" s="27"/>
      <c r="D79" s="27"/>
      <c r="E79" s="29"/>
    </row>
    <row r="80" spans="1:5" x14ac:dyDescent="0.25">
      <c r="A80" s="41"/>
      <c r="B80" s="27"/>
      <c r="C80" s="27"/>
      <c r="D80" s="27"/>
      <c r="E80" s="29"/>
    </row>
    <row r="81" spans="1:5" x14ac:dyDescent="0.25">
      <c r="A81" s="41"/>
      <c r="B81" s="27"/>
      <c r="C81" s="27"/>
      <c r="D81" s="27"/>
      <c r="E81" s="29"/>
    </row>
    <row r="82" spans="1:5" x14ac:dyDescent="0.25">
      <c r="A82" s="41"/>
      <c r="B82" s="27"/>
      <c r="C82" s="27"/>
      <c r="D82" s="27"/>
      <c r="E82" s="29"/>
    </row>
    <row r="83" spans="1:5" x14ac:dyDescent="0.25">
      <c r="A83" s="41"/>
      <c r="B83" s="27"/>
      <c r="C83" s="27"/>
      <c r="D83" s="27"/>
      <c r="E83" s="29"/>
    </row>
    <row r="84" spans="1:5" x14ac:dyDescent="0.25">
      <c r="A84" s="41"/>
      <c r="B84" s="27"/>
      <c r="C84" s="27"/>
      <c r="D84" s="27"/>
      <c r="E84" s="29"/>
    </row>
    <row r="85" spans="1:5" x14ac:dyDescent="0.25">
      <c r="A85" s="41"/>
      <c r="B85" s="27"/>
      <c r="C85" s="27"/>
      <c r="D85" s="27"/>
      <c r="E85" s="29"/>
    </row>
    <row r="86" spans="1:5" x14ac:dyDescent="0.25">
      <c r="A86" s="41"/>
      <c r="B86" s="27"/>
      <c r="C86" s="27"/>
      <c r="D86" s="27"/>
      <c r="E86" s="29"/>
    </row>
    <row r="87" spans="1:5" x14ac:dyDescent="0.25">
      <c r="A87" s="41"/>
      <c r="B87" s="27"/>
      <c r="C87" s="27"/>
      <c r="D87" s="27"/>
      <c r="E87" s="29"/>
    </row>
    <row r="88" spans="1:5" x14ac:dyDescent="0.25">
      <c r="A88" s="41"/>
      <c r="B88" s="27"/>
      <c r="C88" s="27"/>
      <c r="D88" s="27"/>
      <c r="E88" s="29"/>
    </row>
    <row r="89" spans="1:5" x14ac:dyDescent="0.25">
      <c r="A89" s="41"/>
      <c r="B89" s="27"/>
      <c r="C89" s="27"/>
      <c r="D89" s="27"/>
      <c r="E89" s="29"/>
    </row>
    <row r="90" spans="1:5" x14ac:dyDescent="0.25">
      <c r="A90" s="41"/>
      <c r="B90" s="27"/>
      <c r="C90" s="27"/>
      <c r="D90" s="27"/>
      <c r="E90" s="29"/>
    </row>
    <row r="91" spans="1:5" x14ac:dyDescent="0.25">
      <c r="A91" s="41"/>
      <c r="B91" s="27"/>
      <c r="C91" s="27"/>
      <c r="D91" s="27"/>
      <c r="E91" s="29"/>
    </row>
    <row r="92" spans="1:5" x14ac:dyDescent="0.25">
      <c r="A92" s="41"/>
      <c r="B92" s="27"/>
      <c r="C92" s="27"/>
      <c r="D92" s="27"/>
      <c r="E92" s="29"/>
    </row>
    <row r="93" spans="1:5" x14ac:dyDescent="0.25">
      <c r="A93" s="41"/>
      <c r="B93" s="27"/>
      <c r="C93" s="27"/>
      <c r="D93" s="27"/>
      <c r="E93" s="29"/>
    </row>
    <row r="94" spans="1:5" x14ac:dyDescent="0.25">
      <c r="A94" s="41"/>
      <c r="B94" s="27"/>
      <c r="C94" s="27"/>
      <c r="D94" s="27"/>
      <c r="E94" s="29"/>
    </row>
    <row r="95" spans="1:5" x14ac:dyDescent="0.25">
      <c r="A95" s="41"/>
      <c r="B95" s="27"/>
      <c r="C95" s="27"/>
      <c r="D95" s="27"/>
      <c r="E95" s="29"/>
    </row>
    <row r="96" spans="1:5" x14ac:dyDescent="0.25">
      <c r="A96" s="41"/>
      <c r="B96" s="27"/>
      <c r="C96" s="27"/>
      <c r="D96" s="27"/>
      <c r="E96" s="29"/>
    </row>
    <row r="97" spans="1:5" x14ac:dyDescent="0.25">
      <c r="A97" s="41"/>
      <c r="B97" s="27"/>
      <c r="C97" s="27"/>
      <c r="D97" s="27"/>
      <c r="E97" s="29"/>
    </row>
  </sheetData>
  <sheetProtection algorithmName="SHA-512" hashValue="7dUAN/ZXx+atmFg7Hhw0OpULLzZtgk9njQzXyyQXsJiskYrzz4UAWd9F7OHh1i0DGOMlkcVNmjvVjmnr45KlfQ==" saltValue="P39rOHjYbGyx4TkO3E1SvA==" spinCount="100000" sheet="1" autoFilter="0"/>
  <autoFilter ref="A6:C6" xr:uid="{00000000-0009-0000-0000-000002000000}"/>
  <mergeCells count="39">
    <mergeCell ref="C36:D36"/>
    <mergeCell ref="C37:D37"/>
    <mergeCell ref="C40:D40"/>
    <mergeCell ref="C41:D41"/>
    <mergeCell ref="C42:D42"/>
    <mergeCell ref="C38:D38"/>
    <mergeCell ref="C39:D39"/>
    <mergeCell ref="C32:D32"/>
    <mergeCell ref="C33:D33"/>
    <mergeCell ref="C34:D34"/>
    <mergeCell ref="C35:D35"/>
    <mergeCell ref="C10:D10"/>
    <mergeCell ref="C18:D18"/>
    <mergeCell ref="C11:D11"/>
    <mergeCell ref="C12:D12"/>
    <mergeCell ref="C13:D13"/>
    <mergeCell ref="C14:D14"/>
    <mergeCell ref="C15:D15"/>
    <mergeCell ref="C30:D30"/>
    <mergeCell ref="C25:D25"/>
    <mergeCell ref="C26:D26"/>
    <mergeCell ref="C27:D27"/>
    <mergeCell ref="C24:D24"/>
    <mergeCell ref="B1:G1"/>
    <mergeCell ref="I1:K1"/>
    <mergeCell ref="C29:D29"/>
    <mergeCell ref="C22:D22"/>
    <mergeCell ref="C20:D20"/>
    <mergeCell ref="C16:D16"/>
    <mergeCell ref="C23:D23"/>
    <mergeCell ref="C28:D28"/>
    <mergeCell ref="C17:D17"/>
    <mergeCell ref="C19:D19"/>
    <mergeCell ref="C4:D4"/>
    <mergeCell ref="E7:F7"/>
    <mergeCell ref="G7:H7"/>
    <mergeCell ref="B8:D8"/>
    <mergeCell ref="C2:K2"/>
    <mergeCell ref="C3:K3"/>
  </mergeCell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ignoredErrors>
    <ignoredError sqref="I10:I42"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C00000"/>
    <pageSetUpPr fitToPage="1"/>
  </sheetPr>
  <dimension ref="A1:J90"/>
  <sheetViews>
    <sheetView topLeftCell="B1" zoomScaleNormal="100" zoomScaleSheetLayoutView="110" workbookViewId="0">
      <selection activeCell="E31" sqref="E31"/>
    </sheetView>
  </sheetViews>
  <sheetFormatPr baseColWidth="10" defaultRowHeight="15" x14ac:dyDescent="0.25"/>
  <cols>
    <col min="1" max="1" width="7.28515625" style="261" hidden="1" customWidth="1"/>
    <col min="2" max="2" width="7.5703125" style="31" customWidth="1"/>
    <col min="3" max="3" width="24.5703125" style="32" customWidth="1"/>
    <col min="4" max="4" width="34.42578125" style="33" customWidth="1"/>
    <col min="5" max="5" width="21.140625" style="34" customWidth="1"/>
    <col min="6" max="6" width="14.85546875" style="30" customWidth="1"/>
    <col min="7" max="7" width="16.42578125" style="34" customWidth="1"/>
    <col min="8" max="8" width="16.42578125" style="30" customWidth="1"/>
    <col min="9" max="16384" width="11.42578125" style="27"/>
  </cols>
  <sheetData>
    <row r="1" spans="1:10" ht="24.75" thickTop="1" thickBot="1" x14ac:dyDescent="0.4">
      <c r="A1" s="256"/>
      <c r="B1" s="599" t="str">
        <f>"PLAN FINANCIACION PROYECTOS "&amp;LEFT(Baremo!C8,8)</f>
        <v xml:space="preserve">PLAN FINANCIACION PROYECTOS Linea 4 </v>
      </c>
      <c r="C1" s="600"/>
      <c r="D1" s="600"/>
      <c r="E1" s="600"/>
      <c r="F1" s="229"/>
      <c r="G1" s="606" t="str">
        <f>Baremo!J1</f>
        <v xml:space="preserve">  GDR: JA07  Convocatoria: 2020</v>
      </c>
      <c r="H1" s="607"/>
    </row>
    <row r="2" spans="1:10" ht="16.5" thickTop="1" thickBot="1" x14ac:dyDescent="0.3">
      <c r="A2" s="256"/>
      <c r="B2" s="263" t="s">
        <v>4</v>
      </c>
      <c r="C2" s="608" t="str">
        <f>IF(Baremo!C2:I2=0,"",Baremo!C2:I2)</f>
        <v/>
      </c>
      <c r="D2" s="608"/>
      <c r="E2" s="608"/>
      <c r="F2" s="608"/>
      <c r="G2" s="608"/>
      <c r="H2" s="608"/>
    </row>
    <row r="3" spans="1:10" ht="16.5" thickTop="1" thickBot="1" x14ac:dyDescent="0.3">
      <c r="A3" s="256"/>
      <c r="B3" s="44" t="s">
        <v>3</v>
      </c>
      <c r="C3" s="561" t="str">
        <f>IF(Baremo!C3:I3=0,"",Baremo!C3:I3)</f>
        <v/>
      </c>
      <c r="D3" s="561"/>
      <c r="E3" s="561"/>
      <c r="F3" s="561"/>
      <c r="G3" s="561"/>
      <c r="H3" s="561"/>
    </row>
    <row r="4" spans="1:10" ht="16.5" thickTop="1" thickBot="1" x14ac:dyDescent="0.3">
      <c r="A4" s="256"/>
      <c r="B4" s="44" t="s">
        <v>14</v>
      </c>
      <c r="C4" s="561" t="str">
        <f>IF(Baremo!C4:I4=0,"",Baremo!C4:I4)</f>
        <v/>
      </c>
      <c r="D4" s="561"/>
      <c r="E4" s="59"/>
      <c r="F4" s="60"/>
      <c r="G4" s="59"/>
      <c r="H4" s="60"/>
    </row>
    <row r="5" spans="1:10" ht="16.5" thickTop="1" thickBot="1" x14ac:dyDescent="0.3">
      <c r="A5" s="256"/>
      <c r="B5" s="44" t="s">
        <v>45</v>
      </c>
      <c r="C5" s="63">
        <f>IF(Baremo!C5:I5=0,"",Baremo!C5:I5)</f>
        <v>44124</v>
      </c>
      <c r="D5" s="86"/>
      <c r="E5" s="61" t="str">
        <f>IF(E8&lt;&gt;Inversion!I8,Listas!A46,"")</f>
        <v/>
      </c>
      <c r="F5" s="57"/>
      <c r="G5" s="62" t="str">
        <f>IF(E8&lt;&gt;Inversion!I8,E8-Inversion!I8,"")</f>
        <v/>
      </c>
      <c r="H5" s="57"/>
    </row>
    <row r="6" spans="1:10" ht="12.75" customHeight="1" thickTop="1" thickBot="1" x14ac:dyDescent="0.3">
      <c r="A6" s="257" t="s">
        <v>228</v>
      </c>
      <c r="B6" s="264"/>
      <c r="C6" s="262"/>
      <c r="D6" s="262"/>
      <c r="E6" s="262"/>
      <c r="F6" s="262"/>
      <c r="G6" s="262"/>
      <c r="H6" s="265"/>
    </row>
    <row r="7" spans="1:10" ht="16.5" thickBot="1" x14ac:dyDescent="0.3">
      <c r="A7" s="258" t="s">
        <v>289</v>
      </c>
      <c r="B7" s="489" t="s">
        <v>297</v>
      </c>
      <c r="C7" s="490"/>
      <c r="D7" s="490"/>
      <c r="E7" s="491">
        <f>YEAR(Baremo!C5)</f>
        <v>2020</v>
      </c>
      <c r="F7" s="491"/>
      <c r="G7" s="491"/>
      <c r="H7" s="492"/>
    </row>
    <row r="8" spans="1:10" s="28" customFormat="1" ht="15.75" thickBot="1" x14ac:dyDescent="0.3">
      <c r="A8" s="232" t="s">
        <v>304</v>
      </c>
      <c r="B8" s="604" t="s">
        <v>275</v>
      </c>
      <c r="C8" s="605"/>
      <c r="D8" s="605"/>
      <c r="E8" s="493">
        <f>E9+E17+E28</f>
        <v>0</v>
      </c>
      <c r="F8" s="601"/>
      <c r="G8" s="602"/>
      <c r="H8" s="603"/>
      <c r="I8" s="27"/>
      <c r="J8" s="27"/>
    </row>
    <row r="9" spans="1:10" ht="15.75" thickBot="1" x14ac:dyDescent="0.3">
      <c r="A9" s="258" t="s">
        <v>304</v>
      </c>
      <c r="B9" s="594" t="s">
        <v>276</v>
      </c>
      <c r="C9" s="595"/>
      <c r="D9" s="595"/>
      <c r="E9" s="81">
        <f>SUM(E10:E16)</f>
        <v>0</v>
      </c>
      <c r="F9" s="596" t="s">
        <v>499</v>
      </c>
      <c r="G9" s="597"/>
      <c r="H9" s="598"/>
    </row>
    <row r="10" spans="1:10" ht="15.75" thickBot="1" x14ac:dyDescent="0.3">
      <c r="A10" s="259" t="s">
        <v>304</v>
      </c>
      <c r="B10" s="140"/>
      <c r="C10" s="572" t="s">
        <v>277</v>
      </c>
      <c r="D10" s="573"/>
      <c r="E10" s="80">
        <v>0</v>
      </c>
      <c r="F10" s="588"/>
      <c r="G10" s="589"/>
      <c r="H10" s="590"/>
    </row>
    <row r="11" spans="1:10" ht="15.75" thickBot="1" x14ac:dyDescent="0.3">
      <c r="A11" s="259" t="s">
        <v>304</v>
      </c>
      <c r="B11" s="141"/>
      <c r="C11" s="574" t="s">
        <v>279</v>
      </c>
      <c r="D11" s="575"/>
      <c r="E11" s="77">
        <v>0</v>
      </c>
      <c r="F11" s="588"/>
      <c r="G11" s="589"/>
      <c r="H11" s="590"/>
    </row>
    <row r="12" spans="1:10" ht="15.75" thickBot="1" x14ac:dyDescent="0.3">
      <c r="A12" s="259" t="s">
        <v>304</v>
      </c>
      <c r="B12" s="140"/>
      <c r="C12" s="572" t="s">
        <v>278</v>
      </c>
      <c r="D12" s="573"/>
      <c r="E12" s="80">
        <v>0</v>
      </c>
      <c r="F12" s="588"/>
      <c r="G12" s="589"/>
      <c r="H12" s="590"/>
    </row>
    <row r="13" spans="1:10" ht="15.75" thickBot="1" x14ac:dyDescent="0.3">
      <c r="A13" s="259" t="s">
        <v>304</v>
      </c>
      <c r="B13" s="141"/>
      <c r="C13" s="574" t="s">
        <v>280</v>
      </c>
      <c r="D13" s="575"/>
      <c r="E13" s="77">
        <v>0</v>
      </c>
      <c r="F13" s="588"/>
      <c r="G13" s="589"/>
      <c r="H13" s="590"/>
    </row>
    <row r="14" spans="1:10" ht="15.75" thickBot="1" x14ac:dyDescent="0.3">
      <c r="A14" s="259" t="s">
        <v>304</v>
      </c>
      <c r="B14" s="140"/>
      <c r="C14" s="586" t="s">
        <v>423</v>
      </c>
      <c r="D14" s="587"/>
      <c r="E14" s="80">
        <v>0</v>
      </c>
      <c r="F14" s="588"/>
      <c r="G14" s="589"/>
      <c r="H14" s="590"/>
    </row>
    <row r="15" spans="1:10" ht="15.75" thickBot="1" x14ac:dyDescent="0.3">
      <c r="A15" s="259" t="s">
        <v>304</v>
      </c>
      <c r="B15" s="141"/>
      <c r="C15" s="586" t="s">
        <v>424</v>
      </c>
      <c r="D15" s="587"/>
      <c r="E15" s="77">
        <v>0</v>
      </c>
      <c r="F15" s="588"/>
      <c r="G15" s="589"/>
      <c r="H15" s="590"/>
    </row>
    <row r="16" spans="1:10" ht="15.75" thickBot="1" x14ac:dyDescent="0.3">
      <c r="A16" s="259" t="s">
        <v>304</v>
      </c>
      <c r="B16" s="140"/>
      <c r="C16" s="586" t="s">
        <v>424</v>
      </c>
      <c r="D16" s="587"/>
      <c r="E16" s="80">
        <v>0</v>
      </c>
      <c r="F16" s="588"/>
      <c r="G16" s="589"/>
      <c r="H16" s="590"/>
    </row>
    <row r="17" spans="1:10" ht="15.75" thickBot="1" x14ac:dyDescent="0.3">
      <c r="A17" s="258" t="s">
        <v>304</v>
      </c>
      <c r="B17" s="594" t="s">
        <v>281</v>
      </c>
      <c r="C17" s="595"/>
      <c r="D17" s="595"/>
      <c r="E17" s="81">
        <f>SUM(E19:E27)</f>
        <v>0</v>
      </c>
      <c r="F17" s="596" t="s">
        <v>501</v>
      </c>
      <c r="G17" s="597"/>
      <c r="H17" s="598"/>
    </row>
    <row r="18" spans="1:10" s="28" customFormat="1" ht="15.75" customHeight="1" thickBot="1" x14ac:dyDescent="0.3">
      <c r="A18" s="232"/>
      <c r="B18" s="142"/>
      <c r="C18" s="122"/>
      <c r="D18" s="122"/>
      <c r="E18" s="82" t="s">
        <v>286</v>
      </c>
      <c r="F18" s="83" t="s">
        <v>287</v>
      </c>
      <c r="G18" s="84" t="s">
        <v>288</v>
      </c>
      <c r="H18" s="143" t="s">
        <v>296</v>
      </c>
      <c r="I18" s="27"/>
      <c r="J18" s="27"/>
    </row>
    <row r="19" spans="1:10" ht="15.75" thickBot="1" x14ac:dyDescent="0.3">
      <c r="A19" s="259" t="s">
        <v>304</v>
      </c>
      <c r="B19" s="140"/>
      <c r="C19" s="572" t="s">
        <v>301</v>
      </c>
      <c r="D19" s="573"/>
      <c r="E19" s="80">
        <v>0</v>
      </c>
      <c r="F19" s="114">
        <v>0</v>
      </c>
      <c r="G19" s="80">
        <v>0</v>
      </c>
      <c r="H19" s="144">
        <v>0</v>
      </c>
    </row>
    <row r="20" spans="1:10" ht="15.75" thickBot="1" x14ac:dyDescent="0.3">
      <c r="A20" s="259" t="s">
        <v>304</v>
      </c>
      <c r="B20" s="141"/>
      <c r="C20" s="574" t="s">
        <v>282</v>
      </c>
      <c r="D20" s="575"/>
      <c r="E20" s="77">
        <v>0</v>
      </c>
      <c r="F20" s="115">
        <v>0</v>
      </c>
      <c r="G20" s="77">
        <v>0</v>
      </c>
      <c r="H20" s="145">
        <v>0</v>
      </c>
    </row>
    <row r="21" spans="1:10" ht="15.75" thickBot="1" x14ac:dyDescent="0.3">
      <c r="A21" s="259" t="s">
        <v>304</v>
      </c>
      <c r="B21" s="140"/>
      <c r="C21" s="572" t="s">
        <v>305</v>
      </c>
      <c r="D21" s="573"/>
      <c r="E21" s="80">
        <v>0</v>
      </c>
      <c r="F21" s="114">
        <v>0</v>
      </c>
      <c r="G21" s="80">
        <v>0</v>
      </c>
      <c r="H21" s="144">
        <v>0</v>
      </c>
    </row>
    <row r="22" spans="1:10" ht="15.75" thickBot="1" x14ac:dyDescent="0.3">
      <c r="A22" s="259" t="s">
        <v>304</v>
      </c>
      <c r="B22" s="141"/>
      <c r="C22" s="574" t="s">
        <v>284</v>
      </c>
      <c r="D22" s="575"/>
      <c r="E22" s="77">
        <v>0</v>
      </c>
      <c r="F22" s="115">
        <v>0</v>
      </c>
      <c r="G22" s="77">
        <v>0</v>
      </c>
      <c r="H22" s="145">
        <v>0</v>
      </c>
    </row>
    <row r="23" spans="1:10" ht="15.75" thickBot="1" x14ac:dyDescent="0.3">
      <c r="A23" s="259" t="s">
        <v>304</v>
      </c>
      <c r="B23" s="140"/>
      <c r="C23" s="572" t="s">
        <v>283</v>
      </c>
      <c r="D23" s="573"/>
      <c r="E23" s="80">
        <v>0</v>
      </c>
      <c r="F23" s="114">
        <v>0</v>
      </c>
      <c r="G23" s="80">
        <v>0</v>
      </c>
      <c r="H23" s="144">
        <v>0</v>
      </c>
    </row>
    <row r="24" spans="1:10" ht="15.75" thickBot="1" x14ac:dyDescent="0.3">
      <c r="A24" s="259" t="s">
        <v>304</v>
      </c>
      <c r="B24" s="141"/>
      <c r="C24" s="574" t="s">
        <v>285</v>
      </c>
      <c r="D24" s="575"/>
      <c r="E24" s="77">
        <v>0</v>
      </c>
      <c r="F24" s="115">
        <v>0</v>
      </c>
      <c r="G24" s="77">
        <v>0</v>
      </c>
      <c r="H24" s="145">
        <v>0</v>
      </c>
    </row>
    <row r="25" spans="1:10" ht="15.75" thickBot="1" x14ac:dyDescent="0.3">
      <c r="A25" s="259" t="s">
        <v>304</v>
      </c>
      <c r="B25" s="140"/>
      <c r="C25" s="586" t="s">
        <v>425</v>
      </c>
      <c r="D25" s="587"/>
      <c r="E25" s="80">
        <v>0</v>
      </c>
      <c r="F25" s="114">
        <v>0</v>
      </c>
      <c r="G25" s="80">
        <v>0</v>
      </c>
      <c r="H25" s="144">
        <v>0</v>
      </c>
    </row>
    <row r="26" spans="1:10" ht="15.75" thickBot="1" x14ac:dyDescent="0.3">
      <c r="A26" s="259" t="s">
        <v>304</v>
      </c>
      <c r="B26" s="141"/>
      <c r="C26" s="586" t="s">
        <v>426</v>
      </c>
      <c r="D26" s="587"/>
      <c r="E26" s="77">
        <v>0</v>
      </c>
      <c r="F26" s="115">
        <v>0</v>
      </c>
      <c r="G26" s="77">
        <v>0</v>
      </c>
      <c r="H26" s="145">
        <v>0</v>
      </c>
    </row>
    <row r="27" spans="1:10" ht="15.75" thickBot="1" x14ac:dyDescent="0.3">
      <c r="A27" s="259" t="s">
        <v>304</v>
      </c>
      <c r="B27" s="140"/>
      <c r="C27" s="586" t="s">
        <v>427</v>
      </c>
      <c r="D27" s="587"/>
      <c r="E27" s="80">
        <v>0</v>
      </c>
      <c r="F27" s="114">
        <v>0</v>
      </c>
      <c r="G27" s="80">
        <v>0</v>
      </c>
      <c r="H27" s="144">
        <v>0</v>
      </c>
    </row>
    <row r="28" spans="1:10" ht="15.75" thickBot="1" x14ac:dyDescent="0.3">
      <c r="A28" s="258" t="s">
        <v>304</v>
      </c>
      <c r="B28" s="594" t="s">
        <v>290</v>
      </c>
      <c r="C28" s="595"/>
      <c r="D28" s="595"/>
      <c r="E28" s="81">
        <f>SUM(E29:E36)</f>
        <v>0</v>
      </c>
      <c r="F28" s="596" t="s">
        <v>499</v>
      </c>
      <c r="G28" s="597"/>
      <c r="H28" s="598"/>
    </row>
    <row r="29" spans="1:10" ht="15.75" thickBot="1" x14ac:dyDescent="0.3">
      <c r="A29" s="259" t="s">
        <v>304</v>
      </c>
      <c r="B29" s="140"/>
      <c r="C29" s="572" t="s">
        <v>385</v>
      </c>
      <c r="D29" s="573"/>
      <c r="E29" s="80">
        <v>0</v>
      </c>
      <c r="F29" s="588"/>
      <c r="G29" s="589"/>
      <c r="H29" s="590"/>
    </row>
    <row r="30" spans="1:10" ht="15.75" thickBot="1" x14ac:dyDescent="0.3">
      <c r="A30" s="259" t="s">
        <v>304</v>
      </c>
      <c r="B30" s="141"/>
      <c r="C30" s="574" t="s">
        <v>384</v>
      </c>
      <c r="D30" s="575"/>
      <c r="E30" s="77">
        <v>0</v>
      </c>
      <c r="F30" s="588"/>
      <c r="G30" s="589"/>
      <c r="H30" s="590"/>
    </row>
    <row r="31" spans="1:10" ht="15.75" thickBot="1" x14ac:dyDescent="0.3">
      <c r="A31" s="259" t="s">
        <v>304</v>
      </c>
      <c r="B31" s="140"/>
      <c r="C31" s="572" t="s">
        <v>383</v>
      </c>
      <c r="D31" s="573"/>
      <c r="E31" s="80">
        <v>0</v>
      </c>
      <c r="F31" s="588"/>
      <c r="G31" s="589"/>
      <c r="H31" s="590"/>
    </row>
    <row r="32" spans="1:10" ht="15.75" thickBot="1" x14ac:dyDescent="0.3">
      <c r="A32" s="259" t="s">
        <v>304</v>
      </c>
      <c r="B32" s="141"/>
      <c r="C32" s="574" t="s">
        <v>291</v>
      </c>
      <c r="D32" s="575"/>
      <c r="E32" s="77">
        <v>0</v>
      </c>
      <c r="F32" s="588"/>
      <c r="G32" s="589"/>
      <c r="H32" s="590"/>
    </row>
    <row r="33" spans="1:8" ht="15.75" thickBot="1" x14ac:dyDescent="0.3">
      <c r="A33" s="259" t="s">
        <v>304</v>
      </c>
      <c r="B33" s="140"/>
      <c r="C33" s="572" t="s">
        <v>292</v>
      </c>
      <c r="D33" s="573"/>
      <c r="E33" s="80">
        <v>0</v>
      </c>
      <c r="F33" s="588"/>
      <c r="G33" s="589"/>
      <c r="H33" s="590"/>
    </row>
    <row r="34" spans="1:8" ht="15.75" thickBot="1" x14ac:dyDescent="0.3">
      <c r="A34" s="259" t="s">
        <v>304</v>
      </c>
      <c r="B34" s="141"/>
      <c r="C34" s="586" t="s">
        <v>428</v>
      </c>
      <c r="D34" s="587"/>
      <c r="E34" s="77">
        <v>0</v>
      </c>
      <c r="F34" s="588"/>
      <c r="G34" s="589"/>
      <c r="H34" s="590"/>
    </row>
    <row r="35" spans="1:8" ht="15.75" thickBot="1" x14ac:dyDescent="0.3">
      <c r="A35" s="259" t="s">
        <v>304</v>
      </c>
      <c r="B35" s="140"/>
      <c r="C35" s="586" t="s">
        <v>429</v>
      </c>
      <c r="D35" s="587"/>
      <c r="E35" s="80">
        <v>0</v>
      </c>
      <c r="F35" s="588"/>
      <c r="G35" s="589"/>
      <c r="H35" s="590"/>
    </row>
    <row r="36" spans="1:8" ht="15.75" thickBot="1" x14ac:dyDescent="0.3">
      <c r="A36" s="259" t="s">
        <v>304</v>
      </c>
      <c r="B36" s="146"/>
      <c r="C36" s="584" t="s">
        <v>430</v>
      </c>
      <c r="D36" s="585"/>
      <c r="E36" s="147">
        <v>0</v>
      </c>
      <c r="F36" s="591"/>
      <c r="G36" s="592"/>
      <c r="H36" s="593"/>
    </row>
    <row r="37" spans="1:8" x14ac:dyDescent="0.25">
      <c r="A37" s="260"/>
      <c r="B37" s="27"/>
      <c r="C37" s="27"/>
      <c r="D37" s="27"/>
      <c r="E37" s="29"/>
      <c r="G37" s="29"/>
    </row>
    <row r="38" spans="1:8" x14ac:dyDescent="0.25">
      <c r="A38" s="260"/>
      <c r="B38" s="27"/>
      <c r="C38" s="27"/>
      <c r="D38" s="27"/>
      <c r="E38" s="29"/>
      <c r="G38" s="29"/>
    </row>
    <row r="39" spans="1:8" x14ac:dyDescent="0.25">
      <c r="A39" s="260"/>
      <c r="B39" s="27"/>
      <c r="C39" s="27"/>
      <c r="D39" s="27"/>
      <c r="E39" s="29"/>
      <c r="G39" s="29"/>
    </row>
    <row r="40" spans="1:8" x14ac:dyDescent="0.25">
      <c r="A40" s="260"/>
      <c r="B40" s="27"/>
      <c r="C40" s="27"/>
      <c r="D40" s="27"/>
      <c r="E40" s="29"/>
      <c r="G40" s="29"/>
    </row>
    <row r="41" spans="1:8" x14ac:dyDescent="0.25">
      <c r="A41" s="260"/>
      <c r="B41" s="27"/>
      <c r="C41" s="27"/>
      <c r="D41" s="27"/>
      <c r="E41" s="29"/>
      <c r="G41" s="29"/>
    </row>
    <row r="42" spans="1:8" x14ac:dyDescent="0.25">
      <c r="A42" s="260"/>
      <c r="B42" s="27"/>
      <c r="C42" s="27"/>
      <c r="D42" s="27"/>
      <c r="E42" s="29"/>
      <c r="G42" s="29"/>
    </row>
    <row r="43" spans="1:8" x14ac:dyDescent="0.25">
      <c r="A43" s="260"/>
      <c r="B43" s="27"/>
      <c r="C43" s="27"/>
      <c r="D43" s="27"/>
      <c r="E43" s="29"/>
      <c r="G43" s="29"/>
    </row>
    <row r="44" spans="1:8" x14ac:dyDescent="0.25">
      <c r="A44" s="260"/>
      <c r="B44" s="27"/>
      <c r="C44" s="27"/>
      <c r="D44" s="27"/>
      <c r="E44" s="29"/>
      <c r="G44" s="29"/>
    </row>
    <row r="45" spans="1:8" x14ac:dyDescent="0.25">
      <c r="A45" s="260"/>
      <c r="B45" s="27"/>
      <c r="C45" s="27"/>
      <c r="D45" s="27"/>
      <c r="E45" s="29"/>
      <c r="G45" s="29"/>
    </row>
    <row r="46" spans="1:8" x14ac:dyDescent="0.25">
      <c r="A46" s="260"/>
      <c r="B46" s="27"/>
      <c r="C46" s="27"/>
      <c r="D46" s="27"/>
      <c r="E46" s="29"/>
      <c r="G46" s="29"/>
    </row>
    <row r="47" spans="1:8" x14ac:dyDescent="0.25">
      <c r="A47" s="260"/>
      <c r="B47" s="27"/>
      <c r="C47" s="27"/>
      <c r="D47" s="27"/>
      <c r="E47" s="29"/>
      <c r="G47" s="29"/>
    </row>
    <row r="48" spans="1:8" x14ac:dyDescent="0.25">
      <c r="A48" s="260"/>
      <c r="B48" s="27"/>
      <c r="C48" s="27"/>
      <c r="D48" s="27"/>
      <c r="E48" s="29"/>
      <c r="G48" s="29"/>
    </row>
    <row r="49" spans="1:7" x14ac:dyDescent="0.25">
      <c r="A49" s="260"/>
      <c r="B49" s="27"/>
      <c r="C49" s="27"/>
      <c r="D49" s="27"/>
      <c r="E49" s="29"/>
      <c r="G49" s="29"/>
    </row>
    <row r="50" spans="1:7" x14ac:dyDescent="0.25">
      <c r="A50" s="260"/>
      <c r="B50" s="27"/>
      <c r="C50" s="27"/>
      <c r="D50" s="27"/>
      <c r="E50" s="29"/>
      <c r="G50" s="29"/>
    </row>
    <row r="51" spans="1:7" x14ac:dyDescent="0.25">
      <c r="A51" s="260"/>
      <c r="B51" s="27"/>
      <c r="C51" s="27"/>
      <c r="D51" s="27"/>
      <c r="E51" s="29"/>
      <c r="G51" s="29"/>
    </row>
    <row r="52" spans="1:7" x14ac:dyDescent="0.25">
      <c r="A52" s="260"/>
      <c r="B52" s="27"/>
      <c r="C52" s="27"/>
      <c r="D52" s="27"/>
      <c r="E52" s="29"/>
      <c r="G52" s="29"/>
    </row>
    <row r="53" spans="1:7" x14ac:dyDescent="0.25">
      <c r="A53" s="260"/>
      <c r="B53" s="27"/>
      <c r="C53" s="27"/>
      <c r="D53" s="27"/>
      <c r="E53" s="29"/>
      <c r="G53" s="29"/>
    </row>
    <row r="54" spans="1:7" x14ac:dyDescent="0.25">
      <c r="A54" s="260"/>
      <c r="B54" s="27"/>
      <c r="C54" s="27"/>
      <c r="D54" s="27"/>
      <c r="E54" s="29"/>
      <c r="G54" s="29"/>
    </row>
    <row r="55" spans="1:7" x14ac:dyDescent="0.25">
      <c r="A55" s="260"/>
      <c r="B55" s="27"/>
      <c r="C55" s="27"/>
      <c r="D55" s="27"/>
      <c r="E55" s="29"/>
      <c r="G55" s="29"/>
    </row>
    <row r="56" spans="1:7" x14ac:dyDescent="0.25">
      <c r="A56" s="260"/>
      <c r="B56" s="27"/>
      <c r="C56" s="27"/>
      <c r="D56" s="27"/>
      <c r="E56" s="29"/>
      <c r="G56" s="29"/>
    </row>
    <row r="57" spans="1:7" x14ac:dyDescent="0.25">
      <c r="A57" s="260"/>
      <c r="B57" s="27"/>
      <c r="C57" s="27"/>
      <c r="D57" s="27"/>
      <c r="E57" s="29"/>
      <c r="G57" s="29"/>
    </row>
    <row r="58" spans="1:7" x14ac:dyDescent="0.25">
      <c r="A58" s="260"/>
      <c r="B58" s="27"/>
      <c r="C58" s="27"/>
      <c r="D58" s="27"/>
      <c r="E58" s="29"/>
      <c r="G58" s="29"/>
    </row>
    <row r="59" spans="1:7" x14ac:dyDescent="0.25">
      <c r="A59" s="260"/>
      <c r="B59" s="27"/>
      <c r="C59" s="27"/>
      <c r="D59" s="27"/>
      <c r="E59" s="29"/>
      <c r="G59" s="29"/>
    </row>
    <row r="60" spans="1:7" x14ac:dyDescent="0.25">
      <c r="A60" s="260"/>
      <c r="B60" s="27"/>
      <c r="C60" s="27"/>
      <c r="D60" s="27"/>
      <c r="E60" s="29"/>
      <c r="G60" s="29"/>
    </row>
    <row r="61" spans="1:7" x14ac:dyDescent="0.25">
      <c r="A61" s="260"/>
      <c r="B61" s="27"/>
      <c r="C61" s="27"/>
      <c r="D61" s="27"/>
      <c r="E61" s="29"/>
      <c r="G61" s="29"/>
    </row>
    <row r="62" spans="1:7" x14ac:dyDescent="0.25">
      <c r="A62" s="260"/>
      <c r="B62" s="27"/>
      <c r="C62" s="27"/>
      <c r="D62" s="27"/>
      <c r="E62" s="29"/>
      <c r="G62" s="29"/>
    </row>
    <row r="63" spans="1:7" x14ac:dyDescent="0.25">
      <c r="A63" s="260"/>
      <c r="B63" s="27"/>
      <c r="C63" s="27"/>
      <c r="D63" s="27"/>
      <c r="E63" s="29"/>
      <c r="G63" s="29"/>
    </row>
    <row r="64" spans="1:7" x14ac:dyDescent="0.25">
      <c r="A64" s="260"/>
      <c r="B64" s="27"/>
      <c r="C64" s="27"/>
      <c r="D64" s="27"/>
      <c r="E64" s="29"/>
      <c r="G64" s="29"/>
    </row>
    <row r="65" spans="1:7" x14ac:dyDescent="0.25">
      <c r="A65" s="260"/>
      <c r="B65" s="27"/>
      <c r="C65" s="27"/>
      <c r="D65" s="27"/>
      <c r="E65" s="29"/>
      <c r="G65" s="29"/>
    </row>
    <row r="66" spans="1:7" x14ac:dyDescent="0.25">
      <c r="A66" s="260"/>
      <c r="B66" s="27"/>
      <c r="C66" s="27"/>
      <c r="D66" s="27"/>
      <c r="E66" s="29"/>
      <c r="G66" s="29"/>
    </row>
    <row r="67" spans="1:7" x14ac:dyDescent="0.25">
      <c r="A67" s="260"/>
      <c r="B67" s="27"/>
      <c r="C67" s="27"/>
      <c r="D67" s="27"/>
      <c r="E67" s="29"/>
      <c r="G67" s="29"/>
    </row>
    <row r="68" spans="1:7" x14ac:dyDescent="0.25">
      <c r="A68" s="260"/>
      <c r="B68" s="27"/>
      <c r="C68" s="27"/>
      <c r="D68" s="27"/>
      <c r="E68" s="29"/>
      <c r="G68" s="29"/>
    </row>
    <row r="69" spans="1:7" x14ac:dyDescent="0.25">
      <c r="A69" s="260"/>
      <c r="B69" s="27"/>
      <c r="C69" s="27"/>
      <c r="D69" s="27"/>
      <c r="E69" s="29"/>
      <c r="G69" s="29"/>
    </row>
    <row r="70" spans="1:7" x14ac:dyDescent="0.25">
      <c r="A70" s="260"/>
      <c r="B70" s="27"/>
      <c r="C70" s="27"/>
      <c r="D70" s="27"/>
      <c r="E70" s="29"/>
      <c r="G70" s="29"/>
    </row>
    <row r="71" spans="1:7" x14ac:dyDescent="0.25">
      <c r="A71" s="260"/>
      <c r="B71" s="27"/>
      <c r="C71" s="27"/>
      <c r="D71" s="27"/>
      <c r="E71" s="29"/>
      <c r="G71" s="29"/>
    </row>
    <row r="72" spans="1:7" x14ac:dyDescent="0.25">
      <c r="A72" s="260"/>
      <c r="B72" s="27"/>
      <c r="C72" s="27"/>
      <c r="D72" s="27"/>
      <c r="E72" s="29"/>
      <c r="G72" s="29"/>
    </row>
    <row r="73" spans="1:7" x14ac:dyDescent="0.25">
      <c r="A73" s="260"/>
      <c r="B73" s="27"/>
      <c r="C73" s="27"/>
      <c r="D73" s="27"/>
      <c r="E73" s="29"/>
      <c r="G73" s="29"/>
    </row>
    <row r="74" spans="1:7" x14ac:dyDescent="0.25">
      <c r="A74" s="260"/>
      <c r="B74" s="27"/>
      <c r="C74" s="27"/>
      <c r="D74" s="27"/>
      <c r="E74" s="29"/>
      <c r="G74" s="29"/>
    </row>
    <row r="75" spans="1:7" x14ac:dyDescent="0.25">
      <c r="A75" s="260"/>
      <c r="B75" s="27"/>
      <c r="C75" s="27"/>
      <c r="D75" s="27"/>
      <c r="E75" s="29"/>
      <c r="G75" s="29"/>
    </row>
    <row r="76" spans="1:7" x14ac:dyDescent="0.25">
      <c r="A76" s="260"/>
      <c r="B76" s="27"/>
      <c r="C76" s="27"/>
      <c r="D76" s="27"/>
      <c r="E76" s="29"/>
      <c r="G76" s="29"/>
    </row>
    <row r="77" spans="1:7" x14ac:dyDescent="0.25">
      <c r="A77" s="260"/>
      <c r="B77" s="27"/>
      <c r="C77" s="27"/>
      <c r="D77" s="27"/>
      <c r="E77" s="29"/>
      <c r="G77" s="29"/>
    </row>
    <row r="78" spans="1:7" x14ac:dyDescent="0.25">
      <c r="A78" s="260"/>
      <c r="B78" s="27"/>
      <c r="C78" s="27"/>
      <c r="D78" s="27"/>
      <c r="E78" s="29"/>
      <c r="G78" s="29"/>
    </row>
    <row r="79" spans="1:7" x14ac:dyDescent="0.25">
      <c r="A79" s="260"/>
      <c r="B79" s="27"/>
      <c r="C79" s="27"/>
      <c r="D79" s="27"/>
      <c r="E79" s="29"/>
      <c r="G79" s="29"/>
    </row>
    <row r="80" spans="1:7" x14ac:dyDescent="0.25">
      <c r="A80" s="260"/>
      <c r="B80" s="27"/>
      <c r="C80" s="27"/>
      <c r="D80" s="27"/>
      <c r="E80" s="29"/>
      <c r="G80" s="29"/>
    </row>
    <row r="81" spans="1:7" x14ac:dyDescent="0.25">
      <c r="A81" s="260"/>
      <c r="B81" s="27"/>
      <c r="C81" s="27"/>
      <c r="D81" s="27"/>
      <c r="E81" s="29"/>
      <c r="G81" s="29"/>
    </row>
    <row r="82" spans="1:7" x14ac:dyDescent="0.25">
      <c r="A82" s="260"/>
      <c r="B82" s="27"/>
      <c r="C82" s="27"/>
      <c r="D82" s="27"/>
      <c r="E82" s="29"/>
      <c r="G82" s="29"/>
    </row>
    <row r="83" spans="1:7" x14ac:dyDescent="0.25">
      <c r="A83" s="260"/>
      <c r="B83" s="27"/>
      <c r="C83" s="27"/>
      <c r="D83" s="27"/>
      <c r="E83" s="29"/>
      <c r="G83" s="29"/>
    </row>
    <row r="84" spans="1:7" x14ac:dyDescent="0.25">
      <c r="A84" s="260"/>
      <c r="B84" s="27"/>
      <c r="C84" s="27"/>
      <c r="D84" s="27"/>
      <c r="E84" s="29"/>
      <c r="G84" s="29"/>
    </row>
    <row r="85" spans="1:7" x14ac:dyDescent="0.25">
      <c r="A85" s="260"/>
      <c r="B85" s="27"/>
      <c r="C85" s="27"/>
      <c r="D85" s="27"/>
      <c r="E85" s="29"/>
      <c r="G85" s="29"/>
    </row>
    <row r="86" spans="1:7" x14ac:dyDescent="0.25">
      <c r="A86" s="260"/>
      <c r="B86" s="27"/>
      <c r="C86" s="27"/>
      <c r="D86" s="27"/>
      <c r="E86" s="29"/>
      <c r="G86" s="29"/>
    </row>
    <row r="87" spans="1:7" x14ac:dyDescent="0.25">
      <c r="A87" s="260"/>
      <c r="B87" s="27"/>
      <c r="C87" s="27"/>
      <c r="D87" s="27"/>
      <c r="E87" s="29"/>
      <c r="G87" s="29"/>
    </row>
    <row r="88" spans="1:7" x14ac:dyDescent="0.25">
      <c r="A88" s="260"/>
      <c r="B88" s="27"/>
      <c r="C88" s="27"/>
      <c r="D88" s="27"/>
      <c r="E88" s="29"/>
      <c r="G88" s="29"/>
    </row>
    <row r="89" spans="1:7" x14ac:dyDescent="0.25">
      <c r="A89" s="260"/>
      <c r="B89" s="27"/>
      <c r="C89" s="27"/>
      <c r="D89" s="27"/>
      <c r="E89" s="29"/>
      <c r="G89" s="29"/>
    </row>
    <row r="90" spans="1:7" x14ac:dyDescent="0.25">
      <c r="A90" s="260"/>
      <c r="B90" s="27"/>
      <c r="C90" s="27"/>
      <c r="D90" s="27"/>
      <c r="E90" s="29"/>
      <c r="G90" s="29"/>
    </row>
  </sheetData>
  <sheetProtection algorithmName="SHA-512" hashValue="UjlBt64eCy848fUYUfZnhZt7+Wm3EO+J99rLTc4HU7/PJbtyHRWTWgJlQRzjxJQafVjAR8IbzAwG7c1NWvDaMA==" saltValue="S6eGPQdJP+e876cexMD7cw==" spinCount="100000" sheet="1" autoFilter="0"/>
  <autoFilter ref="A6:C6" xr:uid="{00000000-0009-0000-0000-000003000000}"/>
  <mergeCells count="52">
    <mergeCell ref="G1:H1"/>
    <mergeCell ref="C2:H2"/>
    <mergeCell ref="C3:H3"/>
    <mergeCell ref="C4:D4"/>
    <mergeCell ref="C25:D25"/>
    <mergeCell ref="C23:D23"/>
    <mergeCell ref="C24:D24"/>
    <mergeCell ref="B17:D17"/>
    <mergeCell ref="C19:D19"/>
    <mergeCell ref="C20:D20"/>
    <mergeCell ref="C26:D26"/>
    <mergeCell ref="B1:E1"/>
    <mergeCell ref="F9:H9"/>
    <mergeCell ref="F8:H8"/>
    <mergeCell ref="F29:H29"/>
    <mergeCell ref="B8:D8"/>
    <mergeCell ref="C16:D16"/>
    <mergeCell ref="B9:D9"/>
    <mergeCell ref="C21:D21"/>
    <mergeCell ref="C22:D22"/>
    <mergeCell ref="C10:D10"/>
    <mergeCell ref="C11:D11"/>
    <mergeCell ref="C12:D12"/>
    <mergeCell ref="C13:D13"/>
    <mergeCell ref="C15:D15"/>
    <mergeCell ref="C14:D14"/>
    <mergeCell ref="F31:H31"/>
    <mergeCell ref="F10:H10"/>
    <mergeCell ref="F11:H11"/>
    <mergeCell ref="F12:H12"/>
    <mergeCell ref="F17:H17"/>
    <mergeCell ref="F28:H28"/>
    <mergeCell ref="F13:H13"/>
    <mergeCell ref="F14:H14"/>
    <mergeCell ref="F15:H15"/>
    <mergeCell ref="F16:H16"/>
    <mergeCell ref="C36:D36"/>
    <mergeCell ref="C27:D27"/>
    <mergeCell ref="C34:D34"/>
    <mergeCell ref="F34:H34"/>
    <mergeCell ref="F35:H35"/>
    <mergeCell ref="F36:H36"/>
    <mergeCell ref="B28:D28"/>
    <mergeCell ref="C29:D29"/>
    <mergeCell ref="C30:D30"/>
    <mergeCell ref="C31:D31"/>
    <mergeCell ref="C32:D32"/>
    <mergeCell ref="C35:D35"/>
    <mergeCell ref="F32:H32"/>
    <mergeCell ref="F33:H33"/>
    <mergeCell ref="C33:D33"/>
    <mergeCell ref="F30:H30"/>
  </mergeCells>
  <pageMargins left="0.35433070866141736" right="0.15748031496062992" top="1.1417322834645669" bottom="0.78740157480314965" header="0.31496062992125984" footer="0.31496062992125984"/>
  <pageSetup paperSize="9" scale="72" fitToHeight="0" orientation="portrait" r:id="rId1"/>
  <headerFooter scaleWithDoc="0">
    <oddHeader>&amp;L&amp;G</oddHeader>
    <oddFooter>&amp;L&amp;"Eras Demi ITC,Normal"&amp;8&amp;G&amp;R&amp;8&amp;P/&amp;N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M79"/>
  <sheetViews>
    <sheetView topLeftCell="A40" workbookViewId="0">
      <selection activeCell="E62" sqref="E62"/>
    </sheetView>
  </sheetViews>
  <sheetFormatPr baseColWidth="10"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3" x14ac:dyDescent="0.2">
      <c r="A1" s="3" t="s">
        <v>48</v>
      </c>
    </row>
    <row r="2" spans="1:13" x14ac:dyDescent="0.2">
      <c r="A2" s="5" t="s">
        <v>49</v>
      </c>
      <c r="B2" s="6" t="s">
        <v>24</v>
      </c>
    </row>
    <row r="3" spans="1:13" x14ac:dyDescent="0.2">
      <c r="A3" s="5" t="s">
        <v>50</v>
      </c>
      <c r="B3" s="6" t="s">
        <v>24</v>
      </c>
    </row>
    <row r="4" spans="1:13" x14ac:dyDescent="0.2">
      <c r="A4" s="3" t="s">
        <v>225</v>
      </c>
    </row>
    <row r="5" spans="1:13" x14ac:dyDescent="0.2">
      <c r="A5" s="103" t="s">
        <v>421</v>
      </c>
    </row>
    <row r="6" spans="1:13" x14ac:dyDescent="0.2">
      <c r="A6" s="103" t="s">
        <v>422</v>
      </c>
    </row>
    <row r="7" spans="1:13" x14ac:dyDescent="0.2">
      <c r="A7" s="3" t="s">
        <v>1</v>
      </c>
    </row>
    <row r="8" spans="1:13" x14ac:dyDescent="0.2">
      <c r="A8" s="5" t="s">
        <v>0</v>
      </c>
      <c r="B8" s="6" t="s">
        <v>24</v>
      </c>
    </row>
    <row r="9" spans="1:13" x14ac:dyDescent="0.2">
      <c r="A9" s="5" t="s">
        <v>2</v>
      </c>
      <c r="B9" s="6" t="s">
        <v>24</v>
      </c>
    </row>
    <row r="10" spans="1:13" x14ac:dyDescent="0.2">
      <c r="A10" s="3" t="s">
        <v>5</v>
      </c>
      <c r="B10" s="7" t="s">
        <v>54</v>
      </c>
      <c r="C10" s="3" t="s">
        <v>53</v>
      </c>
    </row>
    <row r="11" spans="1:13" ht="13.5" thickBot="1" x14ac:dyDescent="0.25">
      <c r="A11" s="5" t="s">
        <v>6</v>
      </c>
      <c r="B11" s="8">
        <v>1</v>
      </c>
      <c r="C11" s="8">
        <v>1</v>
      </c>
      <c r="I11" s="9"/>
      <c r="K11" s="10"/>
      <c r="L11" s="10"/>
      <c r="M11" s="10"/>
    </row>
    <row r="12" spans="1:13" ht="13.5" thickBot="1" x14ac:dyDescent="0.25">
      <c r="A12" s="5" t="s">
        <v>7</v>
      </c>
      <c r="B12" s="8">
        <v>2</v>
      </c>
      <c r="C12" s="8">
        <v>2</v>
      </c>
      <c r="I12" s="9"/>
      <c r="K12" s="10"/>
      <c r="L12" s="10"/>
      <c r="M12" s="10"/>
    </row>
    <row r="13" spans="1:13" ht="13.5" thickBot="1" x14ac:dyDescent="0.25">
      <c r="A13" s="5" t="s">
        <v>8</v>
      </c>
      <c r="B13" s="8">
        <v>3</v>
      </c>
      <c r="C13" s="8">
        <v>3</v>
      </c>
      <c r="I13" s="9"/>
      <c r="K13" s="10"/>
      <c r="L13" s="10"/>
      <c r="M13" s="10"/>
    </row>
    <row r="14" spans="1:13" x14ac:dyDescent="0.2">
      <c r="A14" s="11" t="s">
        <v>13</v>
      </c>
      <c r="B14" s="8">
        <v>4</v>
      </c>
      <c r="C14" s="8"/>
      <c r="D14" s="12"/>
      <c r="E14" s="12"/>
      <c r="F14" s="12"/>
      <c r="G14" s="12"/>
      <c r="H14" s="12"/>
      <c r="I14" s="13"/>
    </row>
    <row r="15" spans="1:13" ht="13.5" thickBot="1" x14ac:dyDescent="0.25">
      <c r="A15" s="5" t="s">
        <v>9</v>
      </c>
      <c r="B15" s="8">
        <v>5</v>
      </c>
      <c r="C15" s="8">
        <v>3</v>
      </c>
      <c r="I15" s="9"/>
      <c r="K15" s="10"/>
      <c r="L15" s="10"/>
      <c r="M15" s="10"/>
    </row>
    <row r="16" spans="1:13" ht="13.5" thickBot="1" x14ac:dyDescent="0.25">
      <c r="A16" s="5" t="s">
        <v>250</v>
      </c>
      <c r="B16" s="8">
        <v>6</v>
      </c>
      <c r="C16" s="8">
        <v>3</v>
      </c>
      <c r="I16" s="9"/>
      <c r="K16" s="10"/>
      <c r="L16" s="10"/>
      <c r="M16" s="10"/>
    </row>
    <row r="17" spans="1:13" ht="13.5" thickBot="1" x14ac:dyDescent="0.25">
      <c r="A17" s="5" t="s">
        <v>10</v>
      </c>
      <c r="B17" s="8">
        <v>7</v>
      </c>
      <c r="C17" s="8">
        <v>3</v>
      </c>
      <c r="I17" s="9"/>
      <c r="K17" s="10"/>
      <c r="L17" s="10"/>
      <c r="M17" s="10"/>
    </row>
    <row r="18" spans="1:13" ht="13.5" thickBot="1" x14ac:dyDescent="0.25">
      <c r="A18" s="5" t="s">
        <v>11</v>
      </c>
      <c r="B18" s="8">
        <v>8</v>
      </c>
      <c r="C18" s="8">
        <v>1</v>
      </c>
      <c r="I18" s="9"/>
      <c r="K18" s="10"/>
      <c r="L18" s="10"/>
      <c r="M18" s="10"/>
    </row>
    <row r="19" spans="1:13" ht="13.5" thickBot="1" x14ac:dyDescent="0.25">
      <c r="A19" s="5" t="s">
        <v>12</v>
      </c>
      <c r="B19" s="8">
        <v>9</v>
      </c>
      <c r="C19" s="8">
        <v>2</v>
      </c>
      <c r="I19" s="9"/>
      <c r="K19" s="10"/>
      <c r="L19" s="10"/>
      <c r="M19" s="10"/>
    </row>
    <row r="20" spans="1:13" ht="13.5" thickBot="1" x14ac:dyDescent="0.25">
      <c r="A20" s="5" t="s">
        <v>249</v>
      </c>
      <c r="B20" s="8">
        <v>10</v>
      </c>
      <c r="C20" s="8">
        <v>3</v>
      </c>
      <c r="I20" s="9"/>
      <c r="K20" s="10"/>
      <c r="L20" s="10"/>
      <c r="M20" s="10"/>
    </row>
    <row r="21" spans="1:13" ht="13.5" thickBot="1" x14ac:dyDescent="0.25">
      <c r="A21" s="5" t="s">
        <v>227</v>
      </c>
      <c r="B21" s="8">
        <v>11</v>
      </c>
      <c r="C21" s="8">
        <v>3</v>
      </c>
      <c r="I21" s="9"/>
      <c r="K21" s="10"/>
      <c r="L21" s="10"/>
      <c r="M21" s="10"/>
    </row>
    <row r="22" spans="1:13" x14ac:dyDescent="0.2">
      <c r="A22" s="3" t="s">
        <v>21</v>
      </c>
    </row>
    <row r="23" spans="1:13" x14ac:dyDescent="0.2">
      <c r="A23" s="5" t="s">
        <v>23</v>
      </c>
      <c r="C23" s="4" t="s">
        <v>24</v>
      </c>
      <c r="D23" s="6" t="s">
        <v>25</v>
      </c>
    </row>
    <row r="24" spans="1:13" x14ac:dyDescent="0.2">
      <c r="A24" s="5" t="s">
        <v>22</v>
      </c>
      <c r="D24" s="6" t="s">
        <v>25</v>
      </c>
    </row>
    <row r="25" spans="1:13" x14ac:dyDescent="0.2">
      <c r="A25" s="5" t="s">
        <v>30</v>
      </c>
      <c r="D25" s="6" t="s">
        <v>25</v>
      </c>
    </row>
    <row r="26" spans="1:13" x14ac:dyDescent="0.2">
      <c r="A26" s="5" t="s">
        <v>29</v>
      </c>
    </row>
    <row r="27" spans="1:13" x14ac:dyDescent="0.2">
      <c r="A27" s="3" t="s">
        <v>226</v>
      </c>
    </row>
    <row r="28" spans="1:13" x14ac:dyDescent="0.2">
      <c r="A28" s="14" t="s">
        <v>231</v>
      </c>
    </row>
    <row r="29" spans="1:13" x14ac:dyDescent="0.2">
      <c r="A29" s="14" t="s">
        <v>230</v>
      </c>
    </row>
    <row r="30" spans="1:13" x14ac:dyDescent="0.2">
      <c r="A30" s="14" t="s">
        <v>229</v>
      </c>
    </row>
    <row r="31" spans="1:13" x14ac:dyDescent="0.2">
      <c r="A31" s="14" t="s">
        <v>669</v>
      </c>
    </row>
    <row r="32" spans="1:13" x14ac:dyDescent="0.2">
      <c r="A32" s="14" t="s">
        <v>232</v>
      </c>
    </row>
    <row r="33" spans="1:1" x14ac:dyDescent="0.2">
      <c r="A33" s="14" t="s">
        <v>222</v>
      </c>
    </row>
    <row r="34" spans="1:1" x14ac:dyDescent="0.2">
      <c r="A34" s="14" t="s">
        <v>221</v>
      </c>
    </row>
    <row r="35" spans="1:1" x14ac:dyDescent="0.2">
      <c r="A35" s="14" t="s">
        <v>233</v>
      </c>
    </row>
    <row r="36" spans="1:1" x14ac:dyDescent="0.2">
      <c r="A36" s="5" t="s">
        <v>238</v>
      </c>
    </row>
    <row r="37" spans="1:1" x14ac:dyDescent="0.2">
      <c r="A37" s="5" t="s">
        <v>245</v>
      </c>
    </row>
    <row r="38" spans="1:1" x14ac:dyDescent="0.2">
      <c r="A38" s="5" t="s">
        <v>243</v>
      </c>
    </row>
    <row r="39" spans="1:1" x14ac:dyDescent="0.2">
      <c r="A39" s="5" t="s">
        <v>241</v>
      </c>
    </row>
    <row r="40" spans="1:1" x14ac:dyDescent="0.2">
      <c r="A40" s="5" t="s">
        <v>251</v>
      </c>
    </row>
    <row r="41" spans="1:1" x14ac:dyDescent="0.2">
      <c r="A41" s="5" t="s">
        <v>252</v>
      </c>
    </row>
    <row r="42" spans="1:1" x14ac:dyDescent="0.2">
      <c r="A42" s="5" t="s">
        <v>412</v>
      </c>
    </row>
    <row r="43" spans="1:1" x14ac:dyDescent="0.2">
      <c r="A43" s="5" t="s">
        <v>413</v>
      </c>
    </row>
    <row r="44" spans="1:1" x14ac:dyDescent="0.2">
      <c r="A44" s="5" t="s">
        <v>414</v>
      </c>
    </row>
    <row r="45" spans="1:1" x14ac:dyDescent="0.2">
      <c r="A45" s="5" t="s">
        <v>302</v>
      </c>
    </row>
    <row r="46" spans="1:1" x14ac:dyDescent="0.2">
      <c r="A46" s="5" t="s">
        <v>303</v>
      </c>
    </row>
    <row r="47" spans="1:1" x14ac:dyDescent="0.2">
      <c r="A47" s="5" t="str">
        <f>"Indicar  "&amp;A3&amp;" o "&amp;A2&amp;" es el IVA subvencionable"</f>
        <v>Indicar  Si o No es el IVA subvencionable</v>
      </c>
    </row>
    <row r="48" spans="1:1" x14ac:dyDescent="0.2">
      <c r="A48" s="5" t="s">
        <v>409</v>
      </c>
    </row>
    <row r="49" spans="1:8" x14ac:dyDescent="0.2">
      <c r="A49" s="5" t="s">
        <v>410</v>
      </c>
    </row>
    <row r="50" spans="1:8" x14ac:dyDescent="0.2">
      <c r="A50" s="5" t="s">
        <v>411</v>
      </c>
    </row>
    <row r="51" spans="1:8" x14ac:dyDescent="0.2">
      <c r="A51" s="3" t="str">
        <f>C52</f>
        <v>Linea 1</v>
      </c>
      <c r="B51" s="3" t="s">
        <v>15</v>
      </c>
      <c r="C51" s="3"/>
      <c r="D51" s="3" t="s">
        <v>16</v>
      </c>
      <c r="E51" s="3" t="s">
        <v>18</v>
      </c>
      <c r="F51" s="3" t="s">
        <v>17</v>
      </c>
      <c r="G51" s="3" t="s">
        <v>31</v>
      </c>
    </row>
    <row r="52" spans="1:8" ht="48" x14ac:dyDescent="0.2">
      <c r="A52" s="15" t="str">
        <f>C52&amp;" "&amp;D52</f>
        <v>Linea 1 ACTUACIÓN PARA EL FORTALECIMIENTO Y ANIMACIÓN DEL TEJIDO ASOCIATIVO COMARCAL</v>
      </c>
      <c r="B52" s="16">
        <v>1</v>
      </c>
      <c r="C52" s="17" t="str">
        <f>"Linea "&amp;B52</f>
        <v>Linea 1</v>
      </c>
      <c r="D52" s="15" t="s">
        <v>26</v>
      </c>
      <c r="E52" s="18" t="s">
        <v>20</v>
      </c>
      <c r="F52" s="17" t="s">
        <v>29</v>
      </c>
      <c r="G52" s="19">
        <v>0.9</v>
      </c>
    </row>
    <row r="53" spans="1:8" ht="72" x14ac:dyDescent="0.2">
      <c r="A53" s="20" t="str">
        <f>C53&amp;" "&amp;D53</f>
        <v>Linea 2 ACTUACIÓN PARA LA VERTEBRACIÓN EMPRESARIAL Y LABORAL, LA FORMACIÓN ORIENTADA AL EMPLEO Y LA INTEGRACIÓN SOCIAL</v>
      </c>
      <c r="B53" s="21">
        <v>2</v>
      </c>
      <c r="C53" s="22" t="str">
        <f t="shared" ref="C53:C55" si="0">"Linea "&amp;B53</f>
        <v>Linea 2</v>
      </c>
      <c r="D53" s="20" t="s">
        <v>27</v>
      </c>
      <c r="E53" s="23" t="s">
        <v>20</v>
      </c>
      <c r="F53" s="22" t="s">
        <v>29</v>
      </c>
      <c r="G53" s="24">
        <v>0.9</v>
      </c>
    </row>
    <row r="54" spans="1:8" ht="60" x14ac:dyDescent="0.2">
      <c r="A54" s="15" t="str">
        <f>C54&amp;" "&amp;D54</f>
        <v>Linea 3 PLAN INTEGRAL DE APOYO AL TEJIDO PRODUCTIVO A TRAVÉS DE EMPRESAS QUE FAVOREZCAN EL EMPLEO COMARCAL</v>
      </c>
      <c r="B54" s="16">
        <v>3</v>
      </c>
      <c r="C54" s="17" t="str">
        <f t="shared" si="0"/>
        <v>Linea 3</v>
      </c>
      <c r="D54" s="15" t="s">
        <v>28</v>
      </c>
      <c r="E54" s="18" t="s">
        <v>19</v>
      </c>
      <c r="F54" s="17" t="s">
        <v>23</v>
      </c>
      <c r="G54" s="19">
        <v>0.75</v>
      </c>
    </row>
    <row r="55" spans="1:8" ht="60" x14ac:dyDescent="0.2">
      <c r="A55" s="20" t="str">
        <f>C55&amp;" "&amp;D55</f>
        <v>Linea 4 PROGRAMA DE INTERVENCIÓN PARA LA ADECUACIÓN Y FOMENTO DE LOS RECURSOS PÚBLICOS MUNICIPALES</v>
      </c>
      <c r="B55" s="21">
        <v>4</v>
      </c>
      <c r="C55" s="22" t="str">
        <f t="shared" si="0"/>
        <v>Linea 4</v>
      </c>
      <c r="D55" s="20" t="s">
        <v>899</v>
      </c>
      <c r="E55" s="23" t="s">
        <v>20</v>
      </c>
      <c r="F55" s="22" t="s">
        <v>29</v>
      </c>
      <c r="G55" s="24">
        <v>0.9</v>
      </c>
    </row>
    <row r="56" spans="1:8" x14ac:dyDescent="0.2">
      <c r="A56" s="15" t="str">
        <f>C56&amp;" "&amp;D56</f>
        <v xml:space="preserve"> </v>
      </c>
      <c r="B56" s="16"/>
      <c r="C56" s="17"/>
      <c r="D56" s="15"/>
      <c r="E56" s="18"/>
      <c r="F56" s="17"/>
      <c r="G56" s="19"/>
    </row>
    <row r="57" spans="1:8" x14ac:dyDescent="0.2">
      <c r="A57" s="3" t="s">
        <v>234</v>
      </c>
      <c r="B57" s="3" t="s">
        <v>235</v>
      </c>
      <c r="H57" s="5"/>
    </row>
    <row r="58" spans="1:8" x14ac:dyDescent="0.2">
      <c r="A58" s="5">
        <v>20</v>
      </c>
      <c r="B58" s="4" t="s">
        <v>236</v>
      </c>
    </row>
    <row r="59" spans="1:8" x14ac:dyDescent="0.2">
      <c r="A59" s="5">
        <v>200</v>
      </c>
      <c r="B59" s="4" t="s">
        <v>237</v>
      </c>
    </row>
    <row r="60" spans="1:8" x14ac:dyDescent="0.2">
      <c r="A60" s="3" t="s">
        <v>239</v>
      </c>
      <c r="B60" s="3" t="s">
        <v>235</v>
      </c>
    </row>
    <row r="61" spans="1:8" x14ac:dyDescent="0.2">
      <c r="A61" s="25">
        <v>44124</v>
      </c>
      <c r="B61" s="4" t="s">
        <v>240</v>
      </c>
    </row>
    <row r="62" spans="1:8" x14ac:dyDescent="0.2">
      <c r="A62" s="25">
        <v>44216</v>
      </c>
    </row>
    <row r="63" spans="1:8" x14ac:dyDescent="0.2">
      <c r="A63" s="3" t="s">
        <v>246</v>
      </c>
      <c r="B63" s="3" t="s">
        <v>235</v>
      </c>
    </row>
    <row r="64" spans="1:8" x14ac:dyDescent="0.2">
      <c r="A64" s="26">
        <v>0</v>
      </c>
      <c r="B64" s="4" t="s">
        <v>247</v>
      </c>
    </row>
    <row r="65" spans="1:2" x14ac:dyDescent="0.2">
      <c r="A65" s="26">
        <v>10000000</v>
      </c>
      <c r="B65" s="4" t="s">
        <v>248</v>
      </c>
    </row>
    <row r="66" spans="1:2" x14ac:dyDescent="0.2">
      <c r="A66" s="5" t="s">
        <v>268</v>
      </c>
    </row>
    <row r="67" spans="1:2" x14ac:dyDescent="0.2">
      <c r="A67" s="5" t="s">
        <v>272</v>
      </c>
    </row>
    <row r="69" spans="1:2" x14ac:dyDescent="0.2">
      <c r="A69" s="3" t="s">
        <v>293</v>
      </c>
      <c r="B69" s="3" t="s">
        <v>235</v>
      </c>
    </row>
    <row r="70" spans="1:2" x14ac:dyDescent="0.2">
      <c r="A70" s="5" t="s">
        <v>294</v>
      </c>
    </row>
    <row r="71" spans="1:2" x14ac:dyDescent="0.2">
      <c r="A71" s="5" t="s">
        <v>295</v>
      </c>
    </row>
    <row r="72" spans="1:2" x14ac:dyDescent="0.2">
      <c r="A72" s="3" t="s">
        <v>395</v>
      </c>
      <c r="B72" s="3" t="s">
        <v>235</v>
      </c>
    </row>
    <row r="73" spans="1:2" x14ac:dyDescent="0.2">
      <c r="A73" s="5" t="s">
        <v>398</v>
      </c>
      <c r="B73" s="4" t="s">
        <v>403</v>
      </c>
    </row>
    <row r="74" spans="1:2" x14ac:dyDescent="0.2">
      <c r="A74" s="5" t="s">
        <v>397</v>
      </c>
      <c r="B74" s="4" t="s">
        <v>404</v>
      </c>
    </row>
    <row r="75" spans="1:2" x14ac:dyDescent="0.2">
      <c r="A75" s="5" t="s">
        <v>401</v>
      </c>
      <c r="B75" s="5" t="s">
        <v>418</v>
      </c>
    </row>
    <row r="76" spans="1:2" x14ac:dyDescent="0.2">
      <c r="A76" s="5" t="s">
        <v>402</v>
      </c>
      <c r="B76" s="4" t="s">
        <v>419</v>
      </c>
    </row>
    <row r="77" spans="1:2" x14ac:dyDescent="0.2">
      <c r="A77" s="5" t="s">
        <v>396</v>
      </c>
      <c r="B77" s="4" t="s">
        <v>420</v>
      </c>
    </row>
    <row r="78" spans="1:2" x14ac:dyDescent="0.2">
      <c r="A78" s="5" t="s">
        <v>400</v>
      </c>
    </row>
    <row r="79" spans="1:2" x14ac:dyDescent="0.2">
      <c r="A79" s="5" t="s">
        <v>399</v>
      </c>
    </row>
  </sheetData>
  <sheetProtection algorithmName="SHA-512" hashValue="BogZ7eb9k6l2lrSgIcA6D+nydjnPb3PP9vCxitHZzaTPFETKF91E/7jb/n+/19AVBcyjXWkJ0c165w2Dwy+Yvw==" saltValue="m3SwmIncV0RhrZ4OlfpJp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Baremo</vt:lpstr>
      <vt:lpstr>Servicios</vt:lpstr>
      <vt:lpstr>Innovacion</vt:lpstr>
      <vt:lpstr>Necesidades</vt:lpstr>
      <vt:lpstr>Presupuesto</vt:lpstr>
      <vt:lpstr>Inversion</vt:lpstr>
      <vt:lpstr>Financiacion</vt:lpstr>
      <vt:lpstr>Listas</vt:lpstr>
      <vt:lpstr>Baremo!Área_de_impresión</vt:lpstr>
      <vt:lpstr>Financiacion!Área_de_impresión</vt:lpstr>
      <vt:lpstr>Innovacion!Área_de_impresión</vt:lpstr>
      <vt:lpstr>Inversion!Área_de_impresión</vt:lpstr>
      <vt:lpstr>Necesidades!Área_de_impresión</vt:lpstr>
      <vt:lpstr>Presupuesto!Área_de_impresión</vt:lpstr>
      <vt:lpstr>Servicios!Área_de_impresión</vt:lpstr>
      <vt:lpstr>Baremo!Títulos_a_imprimir</vt:lpstr>
      <vt:lpstr>Financiacion!Títulos_a_imprimir</vt:lpstr>
      <vt:lpstr>Innovacion!Títulos_a_imprimir</vt:lpstr>
      <vt:lpstr>Inversion!Títulos_a_imprimir</vt:lpstr>
      <vt:lpstr>Necesidades!Títulos_a_imprimir</vt:lpstr>
      <vt:lpstr>Presupuesto!Títulos_a_imprimir</vt:lpstr>
      <vt:lpstr>Servicios!Títulos_a_imprimir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2020-10-16T08:59:53Z</cp:lastPrinted>
  <dcterms:created xsi:type="dcterms:W3CDTF">2010-01-14T08:50:00Z</dcterms:created>
  <dcterms:modified xsi:type="dcterms:W3CDTF">2021-01-18T11:31:23Z</dcterms:modified>
</cp:coreProperties>
</file>